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1"/>
  </bookViews>
  <sheets>
    <sheet name="Смета_GSM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<sst xmlns="http://schemas.openxmlformats.org/spreadsheetml/2006/main" count="70" uniqueCount="59">
  <si>
    <r>
      <t xml:space="preserve">№
</t>
    </r>
    <r>
      <rPr>
        <b/>
        <sz val="8"/>
        <color indexed="8"/>
        <rFont val="Arial"/>
        <family val="2"/>
      </rPr>
      <t>п/п</t>
    </r>
  </si>
  <si>
    <r>
      <t>Итого оборудование</t>
    </r>
    <r>
      <rPr>
        <b/>
        <sz val="8"/>
        <color indexed="8"/>
        <rFont val="Arial"/>
        <family val="2"/>
      </rPr>
      <t>:</t>
    </r>
  </si>
  <si>
    <r>
      <t>Итого работы</t>
    </r>
    <r>
      <rPr>
        <b/>
        <sz val="8"/>
        <color indexed="8"/>
        <rFont val="Arial"/>
        <family val="2"/>
      </rPr>
      <t>:</t>
    </r>
  </si>
  <si>
    <t>Наименование</t>
  </si>
  <si>
    <t>Цена за ед.</t>
  </si>
  <si>
    <t>Кол-во</t>
  </si>
  <si>
    <t>Единица изм.</t>
  </si>
  <si>
    <t>Стоимость</t>
  </si>
  <si>
    <t>Оборудование и материалы</t>
  </si>
  <si>
    <t>Модуль GSM-3.0</t>
  </si>
  <si>
    <t>шт.</t>
  </si>
  <si>
    <t>Щит герметичный Expert-ЗУ</t>
  </si>
  <si>
    <t>Розетка ОП-2 с/з РА16-014</t>
  </si>
  <si>
    <t>Выключатель автоматический ВА 16А</t>
  </si>
  <si>
    <t>Щиток о/у на 2 мод. с дверцей (ТУСО), без з/ш, IP30, 130х50х65</t>
  </si>
  <si>
    <t>DIN-рейка 130мм</t>
  </si>
  <si>
    <t>Шина нулевая 7 отверстий на DIN-рейку</t>
  </si>
  <si>
    <t>Кабель ВВГнг-LS 3х1,5</t>
  </si>
  <si>
    <t>м</t>
  </si>
  <si>
    <t>Провод ПВ-3 1х1,5 (многожильный Провод ПуГВ )</t>
  </si>
  <si>
    <t>Датчик магнитный 009SMA (одноканальный)</t>
  </si>
  <si>
    <t>Кабель UTP 5E 4х2х0,5 наружный</t>
  </si>
  <si>
    <t>Панель вызывная VDP-D2201</t>
  </si>
  <si>
    <t>Блок питания АТ-12/30</t>
  </si>
  <si>
    <t>Расходные материалы</t>
  </si>
  <si>
    <t>Работы</t>
  </si>
  <si>
    <t>Монтажные работы</t>
  </si>
  <si>
    <t>Стоимость договора:</t>
  </si>
  <si>
    <t>Итого:</t>
  </si>
  <si>
    <t>Статья затрат</t>
  </si>
  <si>
    <t>Стоимость, руб.</t>
  </si>
  <si>
    <t>Тариф, руб.</t>
  </si>
  <si>
    <t>Услуги УК 10%, руб.</t>
  </si>
  <si>
    <t>Запас 10%, руб.</t>
  </si>
  <si>
    <t>Налог при УСН, руб.</t>
  </si>
  <si>
    <t>СКУД - GSM</t>
  </si>
  <si>
    <t xml:space="preserve">для 1 к.кв. (45 кв.м)  целевой сбор составит </t>
  </si>
  <si>
    <t xml:space="preserve">для 2 к.кв. (55 кв.м)  целевой сбор составит </t>
  </si>
  <si>
    <t>Расчетная Площадь по адресам:</t>
  </si>
  <si>
    <t>Понтонная 7 к.1</t>
  </si>
  <si>
    <t>Понтонная 7 к.2</t>
  </si>
  <si>
    <t>Понтонная 9 к.1</t>
  </si>
  <si>
    <t>Понтонная 9 к.2</t>
  </si>
  <si>
    <t>Понтонная 11 к.1</t>
  </si>
  <si>
    <t>Понтонная 13</t>
  </si>
  <si>
    <t>Рубежное ш. 10</t>
  </si>
  <si>
    <t>ИТОГО:</t>
  </si>
  <si>
    <t>жилые</t>
  </si>
  <si>
    <t>нежилье</t>
  </si>
  <si>
    <t>паркинг</t>
  </si>
  <si>
    <t xml:space="preserve">Итого по всем домам: </t>
  </si>
  <si>
    <t xml:space="preserve">Сумма GSM-доступ, руб. </t>
  </si>
  <si>
    <t>На 3 месяца</t>
  </si>
  <si>
    <t xml:space="preserve">для 3 к.кв. (75 кв.м)  целевой сбор составит </t>
  </si>
  <si>
    <t>Справочная информация.</t>
  </si>
  <si>
    <t xml:space="preserve">Расчет целевого взноса на модернизацию системы видеонаблюдения и установку дополнительной системы видеонаблюдения. </t>
  </si>
  <si>
    <t>Расчетная площадь.</t>
  </si>
  <si>
    <t>Рубежное ш. 12</t>
  </si>
  <si>
    <t>Приложение №4
к материалам общего собрания собственников  (правообладателей)  
многоквартирных домов по адресам: г. Санкт-Петербург,
город Колпино, Рубежное шоссе, дом 12, строение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</si>
</sst>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\ h:mm"/>
    <numFmt numFmtId="165" formatCode="[$-10419]#,##0.00;\(#,##0.00\)"/>
    <numFmt numFmtId="166" formatCode="[$-10419]0.00;\(0.00\)"/>
    <numFmt numFmtId="167" formatCode="[$-10419]#,##0.00"/>
    <numFmt numFmtId="168" formatCode="#,##0.00\ &quot;₽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9"/>
      <color indexed="8"/>
      <name val="Times New Roman"/>
      <family val="1"/>
    </font>
    <font>
      <sz val="9"/>
      <color indexed="22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167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167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4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8" fontId="6" fillId="0" borderId="13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0" fontId="7" fillId="33" borderId="13" xfId="53" applyFont="1" applyFill="1" applyBorder="1" applyAlignment="1">
      <alignment horizontal="center" vertical="center" wrapText="1"/>
      <protection/>
    </xf>
    <xf numFmtId="3" fontId="7" fillId="0" borderId="13" xfId="53" applyNumberFormat="1" applyFont="1" applyFill="1" applyBorder="1" applyAlignment="1">
      <alignment horizontal="left" vertical="center"/>
      <protection/>
    </xf>
    <xf numFmtId="3" fontId="6" fillId="0" borderId="13" xfId="53" applyNumberFormat="1" applyFont="1" applyFill="1" applyBorder="1" applyAlignment="1">
      <alignment horizontal="center" vertical="center"/>
      <protection/>
    </xf>
    <xf numFmtId="4" fontId="6" fillId="0" borderId="13" xfId="53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/>
    </xf>
    <xf numFmtId="168" fontId="6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8" fillId="34" borderId="14" xfId="0" applyFont="1" applyFill="1" applyBorder="1" applyAlignment="1">
      <alignment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4" fontId="59" fillId="0" borderId="17" xfId="0" applyNumberFormat="1" applyFont="1" applyBorder="1" applyAlignment="1">
      <alignment vertical="center"/>
    </xf>
    <xf numFmtId="4" fontId="58" fillId="0" borderId="17" xfId="0" applyNumberFormat="1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4" fontId="60" fillId="0" borderId="17" xfId="0" applyNumberFormat="1" applyFont="1" applyBorder="1" applyAlignment="1">
      <alignment horizontal="right"/>
    </xf>
    <xf numFmtId="0" fontId="7" fillId="33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7" fillId="0" borderId="0" xfId="53" applyNumberFormat="1" applyFont="1" applyFill="1" applyBorder="1" applyAlignment="1">
      <alignment horizontal="left" vertical="center" wrapText="1"/>
      <protection/>
    </xf>
    <xf numFmtId="3" fontId="6" fillId="0" borderId="0" xfId="53" applyNumberFormat="1" applyFont="1" applyFill="1" applyBorder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165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166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08 (11.02.08) на утвержде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"/>
  <sheetViews>
    <sheetView showGridLines="0" zoomScalePageLayoutView="0" workbookViewId="0" topLeftCell="A2">
      <selection activeCell="P23" sqref="P23"/>
    </sheetView>
  </sheetViews>
  <sheetFormatPr defaultColWidth="9.140625" defaultRowHeight="12.75"/>
  <cols>
    <col min="1" max="1" width="1.1484375" style="0" customWidth="1"/>
    <col min="2" max="2" width="0" style="0" hidden="1" customWidth="1"/>
    <col min="3" max="3" width="7.140625" style="0" customWidth="1"/>
    <col min="4" max="4" width="16.8515625" style="0" customWidth="1"/>
    <col min="5" max="5" width="8.421875" style="0" customWidth="1"/>
    <col min="6" max="6" width="10.421875" style="0" customWidth="1"/>
    <col min="7" max="7" width="7.7109375" style="0" customWidth="1"/>
    <col min="8" max="8" width="2.7109375" style="0" customWidth="1"/>
    <col min="9" max="9" width="8.421875" style="0" customWidth="1"/>
    <col min="10" max="10" width="0" style="0" hidden="1" customWidth="1"/>
    <col min="11" max="11" width="4.8515625" style="0" customWidth="1"/>
    <col min="12" max="12" width="8.421875" style="0" customWidth="1"/>
    <col min="13" max="14" width="0" style="0" hidden="1" customWidth="1"/>
    <col min="15" max="15" width="10.00390625" style="0" customWidth="1"/>
    <col min="16" max="16" width="12.28125" style="0" customWidth="1"/>
    <col min="17" max="17" width="0" style="0" hidden="1" customWidth="1"/>
    <col min="18" max="18" width="0.71875" style="0" customWidth="1"/>
  </cols>
  <sheetData>
    <row r="1" ht="12.75" customHeight="1" hidden="1"/>
    <row r="2" spans="3:16" ht="20.25">
      <c r="C2" s="1" t="s">
        <v>0</v>
      </c>
      <c r="D2" s="54" t="s">
        <v>3</v>
      </c>
      <c r="E2" s="55"/>
      <c r="F2" s="55"/>
      <c r="G2" s="55"/>
      <c r="H2" s="56"/>
      <c r="I2" s="54" t="s">
        <v>4</v>
      </c>
      <c r="J2" s="55"/>
      <c r="K2" s="56"/>
      <c r="L2" s="54" t="s">
        <v>5</v>
      </c>
      <c r="M2" s="55"/>
      <c r="N2" s="56"/>
      <c r="O2" s="2" t="s">
        <v>6</v>
      </c>
      <c r="P2" s="2" t="s">
        <v>7</v>
      </c>
    </row>
    <row r="3" spans="3:16" ht="12.75">
      <c r="C3" s="3"/>
      <c r="D3" s="54" t="s">
        <v>8</v>
      </c>
      <c r="E3" s="55"/>
      <c r="F3" s="55"/>
      <c r="G3" s="55"/>
      <c r="H3" s="56"/>
      <c r="I3" s="57"/>
      <c r="J3" s="55"/>
      <c r="K3" s="56"/>
      <c r="L3" s="57"/>
      <c r="M3" s="55"/>
      <c r="N3" s="56"/>
      <c r="O3" s="5"/>
      <c r="P3" s="4"/>
    </row>
    <row r="4" spans="3:16" ht="12.75">
      <c r="C4" s="6">
        <v>1</v>
      </c>
      <c r="D4" s="49" t="s">
        <v>9</v>
      </c>
      <c r="E4" s="50"/>
      <c r="F4" s="50"/>
      <c r="G4" s="50"/>
      <c r="H4" s="51"/>
      <c r="I4" s="52">
        <v>10460</v>
      </c>
      <c r="J4" s="50"/>
      <c r="K4" s="51"/>
      <c r="L4" s="53">
        <v>6</v>
      </c>
      <c r="M4" s="50"/>
      <c r="N4" s="51"/>
      <c r="O4" s="7" t="s">
        <v>10</v>
      </c>
      <c r="P4" s="8">
        <f>I4*L4</f>
        <v>62760</v>
      </c>
    </row>
    <row r="5" spans="3:16" ht="12.75">
      <c r="C5" s="6">
        <v>2</v>
      </c>
      <c r="D5" s="49" t="s">
        <v>11</v>
      </c>
      <c r="E5" s="50"/>
      <c r="F5" s="50"/>
      <c r="G5" s="50"/>
      <c r="H5" s="51"/>
      <c r="I5" s="52">
        <v>5500</v>
      </c>
      <c r="J5" s="50"/>
      <c r="K5" s="51"/>
      <c r="L5" s="53">
        <v>6</v>
      </c>
      <c r="M5" s="50"/>
      <c r="N5" s="51"/>
      <c r="O5" s="7" t="s">
        <v>10</v>
      </c>
      <c r="P5" s="8">
        <f aca="true" t="shared" si="0" ref="P5:P17">I5*L5</f>
        <v>33000</v>
      </c>
    </row>
    <row r="6" spans="3:16" ht="12.75">
      <c r="C6" s="6">
        <v>3</v>
      </c>
      <c r="D6" s="49" t="s">
        <v>12</v>
      </c>
      <c r="E6" s="50"/>
      <c r="F6" s="50"/>
      <c r="G6" s="50"/>
      <c r="H6" s="51"/>
      <c r="I6" s="52">
        <v>15</v>
      </c>
      <c r="J6" s="50"/>
      <c r="K6" s="51"/>
      <c r="L6" s="53">
        <v>6</v>
      </c>
      <c r="M6" s="50"/>
      <c r="N6" s="51"/>
      <c r="O6" s="7" t="s">
        <v>10</v>
      </c>
      <c r="P6" s="8">
        <f t="shared" si="0"/>
        <v>90</v>
      </c>
    </row>
    <row r="7" spans="3:16" ht="12.75">
      <c r="C7" s="6">
        <v>4</v>
      </c>
      <c r="D7" s="49" t="s">
        <v>13</v>
      </c>
      <c r="E7" s="50"/>
      <c r="F7" s="50"/>
      <c r="G7" s="50"/>
      <c r="H7" s="51"/>
      <c r="I7" s="52">
        <v>0</v>
      </c>
      <c r="J7" s="50"/>
      <c r="K7" s="51"/>
      <c r="L7" s="53">
        <v>6</v>
      </c>
      <c r="M7" s="50"/>
      <c r="N7" s="51"/>
      <c r="O7" s="7" t="s">
        <v>10</v>
      </c>
      <c r="P7" s="8">
        <f t="shared" si="0"/>
        <v>0</v>
      </c>
    </row>
    <row r="8" spans="3:16" ht="12.75">
      <c r="C8" s="6">
        <v>5</v>
      </c>
      <c r="D8" s="49" t="s">
        <v>14</v>
      </c>
      <c r="E8" s="50"/>
      <c r="F8" s="50"/>
      <c r="G8" s="50"/>
      <c r="H8" s="51"/>
      <c r="I8" s="52">
        <v>0</v>
      </c>
      <c r="J8" s="50"/>
      <c r="K8" s="51"/>
      <c r="L8" s="53">
        <v>6</v>
      </c>
      <c r="M8" s="50"/>
      <c r="N8" s="51"/>
      <c r="O8" s="7" t="s">
        <v>10</v>
      </c>
      <c r="P8" s="8">
        <f t="shared" si="0"/>
        <v>0</v>
      </c>
    </row>
    <row r="9" spans="3:16" ht="12.75">
      <c r="C9" s="6">
        <v>6</v>
      </c>
      <c r="D9" s="49" t="s">
        <v>15</v>
      </c>
      <c r="E9" s="50"/>
      <c r="F9" s="50"/>
      <c r="G9" s="50"/>
      <c r="H9" s="51"/>
      <c r="I9" s="52">
        <v>55</v>
      </c>
      <c r="J9" s="50"/>
      <c r="K9" s="51"/>
      <c r="L9" s="53">
        <v>6</v>
      </c>
      <c r="M9" s="50"/>
      <c r="N9" s="51"/>
      <c r="O9" s="7" t="s">
        <v>10</v>
      </c>
      <c r="P9" s="8">
        <f t="shared" si="0"/>
        <v>330</v>
      </c>
    </row>
    <row r="10" spans="3:16" ht="12.75">
      <c r="C10" s="6">
        <v>7</v>
      </c>
      <c r="D10" s="49" t="s">
        <v>16</v>
      </c>
      <c r="E10" s="50"/>
      <c r="F10" s="50"/>
      <c r="G10" s="50"/>
      <c r="H10" s="51"/>
      <c r="I10" s="52">
        <v>660</v>
      </c>
      <c r="J10" s="50"/>
      <c r="K10" s="51"/>
      <c r="L10" s="53">
        <v>6</v>
      </c>
      <c r="M10" s="50"/>
      <c r="N10" s="51"/>
      <c r="O10" s="7" t="s">
        <v>10</v>
      </c>
      <c r="P10" s="8">
        <f t="shared" si="0"/>
        <v>3960</v>
      </c>
    </row>
    <row r="11" spans="3:16" ht="12.75">
      <c r="C11" s="6">
        <v>8</v>
      </c>
      <c r="D11" s="49" t="s">
        <v>17</v>
      </c>
      <c r="E11" s="50"/>
      <c r="F11" s="50"/>
      <c r="G11" s="50"/>
      <c r="H11" s="51"/>
      <c r="I11" s="52">
        <v>0</v>
      </c>
      <c r="J11" s="50"/>
      <c r="K11" s="51"/>
      <c r="L11" s="53">
        <v>60</v>
      </c>
      <c r="M11" s="50"/>
      <c r="N11" s="51"/>
      <c r="O11" s="7" t="s">
        <v>18</v>
      </c>
      <c r="P11" s="8">
        <f t="shared" si="0"/>
        <v>0</v>
      </c>
    </row>
    <row r="12" spans="3:16" ht="12.75">
      <c r="C12" s="6">
        <v>9</v>
      </c>
      <c r="D12" s="49" t="s">
        <v>19</v>
      </c>
      <c r="E12" s="50"/>
      <c r="F12" s="50"/>
      <c r="G12" s="50"/>
      <c r="H12" s="51"/>
      <c r="I12" s="52">
        <v>14</v>
      </c>
      <c r="J12" s="50"/>
      <c r="K12" s="51"/>
      <c r="L12" s="53">
        <v>240</v>
      </c>
      <c r="M12" s="50"/>
      <c r="N12" s="51"/>
      <c r="O12" s="7" t="s">
        <v>18</v>
      </c>
      <c r="P12" s="8">
        <f t="shared" si="0"/>
        <v>3360</v>
      </c>
    </row>
    <row r="13" spans="3:16" ht="12.75">
      <c r="C13" s="6">
        <v>10</v>
      </c>
      <c r="D13" s="49" t="s">
        <v>20</v>
      </c>
      <c r="E13" s="50"/>
      <c r="F13" s="50"/>
      <c r="G13" s="50"/>
      <c r="H13" s="51"/>
      <c r="I13" s="52">
        <v>0</v>
      </c>
      <c r="J13" s="50"/>
      <c r="K13" s="51"/>
      <c r="L13" s="53">
        <v>6</v>
      </c>
      <c r="M13" s="50"/>
      <c r="N13" s="51"/>
      <c r="O13" s="7" t="s">
        <v>10</v>
      </c>
      <c r="P13" s="8">
        <f t="shared" si="0"/>
        <v>0</v>
      </c>
    </row>
    <row r="14" spans="3:16" ht="12.75">
      <c r="C14" s="6">
        <v>11</v>
      </c>
      <c r="D14" s="49" t="s">
        <v>21</v>
      </c>
      <c r="E14" s="50"/>
      <c r="F14" s="50"/>
      <c r="G14" s="50"/>
      <c r="H14" s="51"/>
      <c r="I14" s="52">
        <v>55</v>
      </c>
      <c r="J14" s="50"/>
      <c r="K14" s="51"/>
      <c r="L14" s="53">
        <v>300</v>
      </c>
      <c r="M14" s="50"/>
      <c r="N14" s="51"/>
      <c r="O14" s="7" t="s">
        <v>18</v>
      </c>
      <c r="P14" s="8">
        <f t="shared" si="0"/>
        <v>16500</v>
      </c>
    </row>
    <row r="15" spans="3:16" ht="12.75">
      <c r="C15" s="6">
        <v>12</v>
      </c>
      <c r="D15" s="49" t="s">
        <v>22</v>
      </c>
      <c r="E15" s="50"/>
      <c r="F15" s="50"/>
      <c r="G15" s="50"/>
      <c r="H15" s="51"/>
      <c r="I15" s="52">
        <v>0</v>
      </c>
      <c r="J15" s="50"/>
      <c r="K15" s="51"/>
      <c r="L15" s="53">
        <v>6</v>
      </c>
      <c r="M15" s="50"/>
      <c r="N15" s="51"/>
      <c r="O15" s="7" t="s">
        <v>10</v>
      </c>
      <c r="P15" s="8">
        <f t="shared" si="0"/>
        <v>0</v>
      </c>
    </row>
    <row r="16" spans="3:16" ht="12.75">
      <c r="C16" s="6">
        <v>13</v>
      </c>
      <c r="D16" s="49" t="s">
        <v>23</v>
      </c>
      <c r="E16" s="50"/>
      <c r="F16" s="50"/>
      <c r="G16" s="50"/>
      <c r="H16" s="51"/>
      <c r="I16" s="52">
        <v>0</v>
      </c>
      <c r="J16" s="50"/>
      <c r="K16" s="51"/>
      <c r="L16" s="53">
        <v>6</v>
      </c>
      <c r="M16" s="50"/>
      <c r="N16" s="51"/>
      <c r="O16" s="7" t="s">
        <v>10</v>
      </c>
      <c r="P16" s="8">
        <f t="shared" si="0"/>
        <v>0</v>
      </c>
    </row>
    <row r="17" spans="3:16" ht="12.75">
      <c r="C17" s="6">
        <v>14</v>
      </c>
      <c r="D17" s="49" t="s">
        <v>24</v>
      </c>
      <c r="E17" s="50"/>
      <c r="F17" s="50"/>
      <c r="G17" s="50"/>
      <c r="H17" s="51"/>
      <c r="I17" s="52">
        <v>10000</v>
      </c>
      <c r="J17" s="50"/>
      <c r="K17" s="51"/>
      <c r="L17" s="53">
        <v>6</v>
      </c>
      <c r="M17" s="50"/>
      <c r="N17" s="51"/>
      <c r="O17" s="7"/>
      <c r="P17" s="8">
        <f t="shared" si="0"/>
        <v>60000</v>
      </c>
    </row>
    <row r="18" spans="3:16" ht="12.75">
      <c r="C18" s="9"/>
      <c r="D18" s="60"/>
      <c r="E18" s="50"/>
      <c r="F18" s="50"/>
      <c r="G18" s="50"/>
      <c r="H18" s="50"/>
      <c r="I18" s="61" t="s">
        <v>1</v>
      </c>
      <c r="J18" s="55"/>
      <c r="K18" s="55"/>
      <c r="L18" s="55"/>
      <c r="M18" s="55"/>
      <c r="N18" s="55"/>
      <c r="O18" s="56"/>
      <c r="P18" s="10">
        <f>SUM(P4:P17)</f>
        <v>180000</v>
      </c>
    </row>
    <row r="19" spans="3:16" ht="12.75">
      <c r="C19" s="3"/>
      <c r="D19" s="54" t="s">
        <v>25</v>
      </c>
      <c r="E19" s="55"/>
      <c r="F19" s="55"/>
      <c r="G19" s="55"/>
      <c r="H19" s="56"/>
      <c r="I19" s="57"/>
      <c r="J19" s="55"/>
      <c r="K19" s="56"/>
      <c r="L19" s="57"/>
      <c r="M19" s="55"/>
      <c r="N19" s="56"/>
      <c r="O19" s="5"/>
      <c r="P19" s="4"/>
    </row>
    <row r="20" spans="3:16" ht="12.75">
      <c r="C20" s="6">
        <v>15</v>
      </c>
      <c r="D20" s="49" t="s">
        <v>26</v>
      </c>
      <c r="E20" s="50"/>
      <c r="F20" s="50"/>
      <c r="G20" s="50"/>
      <c r="H20" s="51"/>
      <c r="I20" s="64"/>
      <c r="J20" s="50"/>
      <c r="K20" s="51"/>
      <c r="L20" s="64"/>
      <c r="M20" s="50"/>
      <c r="N20" s="51"/>
      <c r="O20" s="7"/>
      <c r="P20" s="8">
        <v>20000</v>
      </c>
    </row>
    <row r="21" spans="3:16" ht="12.75">
      <c r="C21" s="9"/>
      <c r="D21" s="60"/>
      <c r="E21" s="50"/>
      <c r="F21" s="50"/>
      <c r="G21" s="50"/>
      <c r="H21" s="50"/>
      <c r="I21" s="61" t="s">
        <v>2</v>
      </c>
      <c r="J21" s="55"/>
      <c r="K21" s="55"/>
      <c r="L21" s="55"/>
      <c r="M21" s="55"/>
      <c r="N21" s="55"/>
      <c r="O21" s="56"/>
      <c r="P21" s="10">
        <f>P20</f>
        <v>20000</v>
      </c>
    </row>
    <row r="22" spans="3:19" ht="12.75">
      <c r="C22" s="11"/>
      <c r="D22" s="62"/>
      <c r="E22" s="59"/>
      <c r="F22" s="59"/>
      <c r="G22" s="59"/>
      <c r="H22" s="59"/>
      <c r="I22" s="63" t="s">
        <v>27</v>
      </c>
      <c r="J22" s="55"/>
      <c r="K22" s="55"/>
      <c r="L22" s="55"/>
      <c r="M22" s="55"/>
      <c r="N22" s="55"/>
      <c r="O22" s="56"/>
      <c r="P22" s="10">
        <f>P21+P18</f>
        <v>200000</v>
      </c>
      <c r="S22" s="34"/>
    </row>
    <row r="23" spans="3:16" ht="12.75">
      <c r="C23" s="11"/>
      <c r="D23" s="62"/>
      <c r="E23" s="59"/>
      <c r="F23" s="59"/>
      <c r="G23" s="59"/>
      <c r="H23" s="59"/>
      <c r="I23" s="63" t="s">
        <v>28</v>
      </c>
      <c r="J23" s="55"/>
      <c r="K23" s="55"/>
      <c r="L23" s="55"/>
      <c r="M23" s="55"/>
      <c r="N23" s="55"/>
      <c r="O23" s="56"/>
      <c r="P23" s="10">
        <f>P22</f>
        <v>200000</v>
      </c>
    </row>
    <row r="24" ht="6" customHeight="1"/>
    <row r="25" spans="2:16" ht="114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</sheetData>
  <sheetProtection/>
  <mergeCells count="63">
    <mergeCell ref="D18:H18"/>
    <mergeCell ref="I18:O18"/>
    <mergeCell ref="D19:H19"/>
    <mergeCell ref="I19:K19"/>
    <mergeCell ref="L19:N19"/>
    <mergeCell ref="D20:H20"/>
    <mergeCell ref="I20:K20"/>
    <mergeCell ref="L20:N20"/>
    <mergeCell ref="B25:P25"/>
    <mergeCell ref="D21:H21"/>
    <mergeCell ref="I21:O21"/>
    <mergeCell ref="D22:H22"/>
    <mergeCell ref="I22:O22"/>
    <mergeCell ref="D23:H23"/>
    <mergeCell ref="I23:O23"/>
    <mergeCell ref="D14:H14"/>
    <mergeCell ref="I14:K14"/>
    <mergeCell ref="L14:N14"/>
    <mergeCell ref="D15:H15"/>
    <mergeCell ref="I15:K15"/>
    <mergeCell ref="L15:N15"/>
    <mergeCell ref="D16:H16"/>
    <mergeCell ref="I16:K16"/>
    <mergeCell ref="L16:N16"/>
    <mergeCell ref="D17:H17"/>
    <mergeCell ref="I17:K17"/>
    <mergeCell ref="L17:N17"/>
    <mergeCell ref="D10:H10"/>
    <mergeCell ref="I10:K10"/>
    <mergeCell ref="L10:N10"/>
    <mergeCell ref="D11:H11"/>
    <mergeCell ref="I11:K11"/>
    <mergeCell ref="L11:N11"/>
    <mergeCell ref="D12:H12"/>
    <mergeCell ref="I12:K12"/>
    <mergeCell ref="L12:N12"/>
    <mergeCell ref="D13:H13"/>
    <mergeCell ref="I13:K13"/>
    <mergeCell ref="L13:N13"/>
    <mergeCell ref="D6:H6"/>
    <mergeCell ref="I6:K6"/>
    <mergeCell ref="L6:N6"/>
    <mergeCell ref="D7:H7"/>
    <mergeCell ref="I7:K7"/>
    <mergeCell ref="L7:N7"/>
    <mergeCell ref="D8:H8"/>
    <mergeCell ref="I8:K8"/>
    <mergeCell ref="L8:N8"/>
    <mergeCell ref="D9:H9"/>
    <mergeCell ref="I9:K9"/>
    <mergeCell ref="L9:N9"/>
    <mergeCell ref="D2:H2"/>
    <mergeCell ref="I2:K2"/>
    <mergeCell ref="L2:N2"/>
    <mergeCell ref="D3:H3"/>
    <mergeCell ref="I3:K3"/>
    <mergeCell ref="L3:N3"/>
    <mergeCell ref="D4:H4"/>
    <mergeCell ref="I4:K4"/>
    <mergeCell ref="L4:N4"/>
    <mergeCell ref="D5:H5"/>
    <mergeCell ref="I5:K5"/>
    <mergeCell ref="L5:N5"/>
  </mergeCells>
  <printOptions/>
  <pageMargins left="0.5905511811023623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4">
      <selection activeCell="I15" sqref="I15"/>
    </sheetView>
  </sheetViews>
  <sheetFormatPr defaultColWidth="9.140625" defaultRowHeight="12.75" outlineLevelRow="1"/>
  <cols>
    <col min="2" max="2" width="18.7109375" style="0" customWidth="1"/>
    <col min="3" max="4" width="16.8515625" style="0" customWidth="1"/>
    <col min="5" max="5" width="20.00390625" style="0" customWidth="1"/>
    <col min="6" max="7" width="16.8515625" style="0" customWidth="1"/>
    <col min="8" max="8" width="13.7109375" style="0" customWidth="1"/>
    <col min="9" max="10" width="14.00390625" style="0" customWidth="1"/>
    <col min="11" max="11" width="11.7109375" style="0" customWidth="1"/>
    <col min="12" max="13" width="14.7109375" style="0" customWidth="1"/>
    <col min="14" max="14" width="10.7109375" style="0" customWidth="1"/>
    <col min="15" max="15" width="11.421875" style="0" customWidth="1"/>
    <col min="16" max="16" width="13.8515625" style="0" customWidth="1"/>
    <col min="17" max="19" width="8.8515625" style="14" customWidth="1"/>
  </cols>
  <sheetData>
    <row r="1" spans="1:7" ht="64.5" customHeight="1">
      <c r="A1" s="67" t="s">
        <v>58</v>
      </c>
      <c r="B1" s="68"/>
      <c r="C1" s="68"/>
      <c r="D1" s="68"/>
      <c r="E1" s="68"/>
      <c r="F1" s="68"/>
      <c r="G1" s="68"/>
    </row>
    <row r="3" ht="15" thickBot="1">
      <c r="B3" s="48" t="s">
        <v>56</v>
      </c>
    </row>
    <row r="4" spans="2:19" s="19" customFormat="1" ht="21" customHeight="1" outlineLevel="1" thickBot="1">
      <c r="B4" s="35" t="s">
        <v>38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6" t="s">
        <v>44</v>
      </c>
      <c r="I4" s="36" t="s">
        <v>45</v>
      </c>
      <c r="J4" s="36" t="s">
        <v>57</v>
      </c>
      <c r="K4" s="37" t="s">
        <v>46</v>
      </c>
      <c r="Q4" s="20"/>
      <c r="R4" s="20"/>
      <c r="S4" s="20"/>
    </row>
    <row r="5" spans="2:19" s="15" customFormat="1" ht="12" outlineLevel="1" thickBot="1">
      <c r="B5" s="38" t="s">
        <v>47</v>
      </c>
      <c r="C5" s="39">
        <v>4873</v>
      </c>
      <c r="D5" s="39">
        <v>10787.6</v>
      </c>
      <c r="E5" s="39">
        <v>10845.9</v>
      </c>
      <c r="F5" s="39">
        <v>10843</v>
      </c>
      <c r="G5" s="39">
        <v>12105.5</v>
      </c>
      <c r="H5" s="39">
        <v>12586.5</v>
      </c>
      <c r="I5" s="39">
        <v>10643.6</v>
      </c>
      <c r="J5" s="39">
        <v>11866.2</v>
      </c>
      <c r="K5" s="40">
        <f>SUM(C5:J5)</f>
        <v>84551.3</v>
      </c>
      <c r="Q5" s="16"/>
      <c r="R5" s="16"/>
      <c r="S5" s="16"/>
    </row>
    <row r="6" spans="2:19" s="15" customFormat="1" ht="12" outlineLevel="1" thickBot="1">
      <c r="B6" s="38" t="s">
        <v>48</v>
      </c>
      <c r="C6" s="41">
        <v>196.8</v>
      </c>
      <c r="D6" s="41">
        <v>254.9</v>
      </c>
      <c r="E6" s="41">
        <v>261.8</v>
      </c>
      <c r="F6" s="41">
        <v>247.4</v>
      </c>
      <c r="G6" s="41">
        <v>228</v>
      </c>
      <c r="H6" s="41">
        <v>0</v>
      </c>
      <c r="I6" s="41">
        <v>252.4</v>
      </c>
      <c r="J6" s="41">
        <v>250.4</v>
      </c>
      <c r="K6" s="40">
        <f>SUM(C6:J6)</f>
        <v>1691.7000000000003</v>
      </c>
      <c r="Q6" s="16"/>
      <c r="R6" s="16"/>
      <c r="S6" s="16"/>
    </row>
    <row r="7" spans="2:19" s="15" customFormat="1" ht="12" outlineLevel="1" thickBot="1">
      <c r="B7" s="38" t="s">
        <v>49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0">
        <v>0</v>
      </c>
      <c r="K7" s="40">
        <f>SUM(C7:J7)</f>
        <v>0</v>
      </c>
      <c r="Q7" s="16"/>
      <c r="R7" s="16"/>
      <c r="S7" s="16"/>
    </row>
    <row r="8" spans="2:19" s="15" customFormat="1" ht="12" outlineLevel="1" thickBot="1">
      <c r="B8" s="42" t="s">
        <v>50</v>
      </c>
      <c r="C8" s="42">
        <f aca="true" t="shared" si="0" ref="C8:J8">C5+C6+C7</f>
        <v>5069.8</v>
      </c>
      <c r="D8" s="42">
        <f t="shared" si="0"/>
        <v>11042.5</v>
      </c>
      <c r="E8" s="42">
        <f t="shared" si="0"/>
        <v>11107.699999999999</v>
      </c>
      <c r="F8" s="42">
        <f t="shared" si="0"/>
        <v>11090.4</v>
      </c>
      <c r="G8" s="42">
        <f t="shared" si="0"/>
        <v>12333.5</v>
      </c>
      <c r="H8" s="42">
        <f t="shared" si="0"/>
        <v>12586.5</v>
      </c>
      <c r="I8" s="42">
        <f t="shared" si="0"/>
        <v>10896</v>
      </c>
      <c r="J8" s="42">
        <f t="shared" si="0"/>
        <v>12116.6</v>
      </c>
      <c r="K8" s="42">
        <f>K5+K6+K7</f>
        <v>86243</v>
      </c>
      <c r="Q8" s="16"/>
      <c r="R8" s="16"/>
      <c r="S8" s="16"/>
    </row>
    <row r="9" spans="2:19" s="15" customFormat="1" ht="12" outlineLevel="1">
      <c r="B9" s="23"/>
      <c r="Q9" s="16"/>
      <c r="R9" s="16"/>
      <c r="S9" s="16"/>
    </row>
    <row r="10" spans="3:19" s="12" customFormat="1" ht="12.75">
      <c r="C10" s="25"/>
      <c r="D10" s="26"/>
      <c r="E10" s="26"/>
      <c r="F10" s="26"/>
      <c r="G10" s="26"/>
      <c r="Q10" s="13"/>
      <c r="R10" s="13"/>
      <c r="S10" s="13"/>
    </row>
    <row r="11" spans="3:19" s="12" customFormat="1" ht="12.75">
      <c r="C11" s="25"/>
      <c r="D11" s="26"/>
      <c r="E11" s="26"/>
      <c r="F11" s="26"/>
      <c r="G11" s="26"/>
      <c r="Q11" s="13"/>
      <c r="R11" s="13"/>
      <c r="S11" s="13"/>
    </row>
    <row r="12" spans="2:19" s="12" customFormat="1" ht="13.5">
      <c r="B12" s="24" t="s">
        <v>55</v>
      </c>
      <c r="C12" s="27"/>
      <c r="D12" s="26"/>
      <c r="E12" s="26"/>
      <c r="F12" s="26"/>
      <c r="G12" s="26"/>
      <c r="Q12" s="13"/>
      <c r="R12" s="13"/>
      <c r="S12" s="13"/>
    </row>
    <row r="13" spans="2:7" ht="27" customHeight="1">
      <c r="B13" s="28" t="s">
        <v>29</v>
      </c>
      <c r="C13" s="28" t="s">
        <v>30</v>
      </c>
      <c r="D13" s="28" t="s">
        <v>33</v>
      </c>
      <c r="E13" s="28" t="s">
        <v>34</v>
      </c>
      <c r="F13" s="28" t="s">
        <v>32</v>
      </c>
      <c r="G13" s="28" t="s">
        <v>31</v>
      </c>
    </row>
    <row r="14" spans="2:19" s="17" customFormat="1" ht="22.5" customHeight="1">
      <c r="B14" s="29" t="s">
        <v>35</v>
      </c>
      <c r="C14" s="30">
        <f>Смета_GSM!P23</f>
        <v>200000</v>
      </c>
      <c r="D14" s="30">
        <f>C14*0.1</f>
        <v>20000</v>
      </c>
      <c r="E14" s="30">
        <f>(C14+D14)*95%*1%</f>
        <v>2090</v>
      </c>
      <c r="F14" s="30">
        <f>(C14+D14+E14)*0.1</f>
        <v>22209</v>
      </c>
      <c r="G14" s="31">
        <f>(C14+D14+E14+F14)/K8</f>
        <v>2.832682072747933</v>
      </c>
      <c r="Q14" s="18"/>
      <c r="R14" s="18"/>
      <c r="S14" s="18"/>
    </row>
    <row r="15" spans="2:19" s="17" customFormat="1" ht="53.25" customHeight="1">
      <c r="B15" s="45"/>
      <c r="C15" s="46"/>
      <c r="D15" s="46"/>
      <c r="E15" s="46"/>
      <c r="F15" s="46"/>
      <c r="G15" s="47"/>
      <c r="Q15" s="18"/>
      <c r="R15" s="18"/>
      <c r="S15" s="18"/>
    </row>
    <row r="16" ht="14.25">
      <c r="B16" s="44" t="s">
        <v>54</v>
      </c>
    </row>
    <row r="17" spans="2:19" ht="24">
      <c r="B17" s="66"/>
      <c r="C17" s="66"/>
      <c r="D17" s="66"/>
      <c r="E17" s="43" t="s">
        <v>51</v>
      </c>
      <c r="F17" s="43" t="s">
        <v>52</v>
      </c>
      <c r="O17" s="14"/>
      <c r="P17" s="14"/>
      <c r="R17"/>
      <c r="S17"/>
    </row>
    <row r="18" spans="2:19" ht="14.25">
      <c r="B18" s="65" t="s">
        <v>36</v>
      </c>
      <c r="C18" s="65"/>
      <c r="D18" s="65"/>
      <c r="E18" s="22">
        <f>G14*45</f>
        <v>127.47069327365699</v>
      </c>
      <c r="F18" s="22">
        <f>E18/3</f>
        <v>42.490231091218995</v>
      </c>
      <c r="O18" s="14"/>
      <c r="P18" s="14"/>
      <c r="R18"/>
      <c r="S18"/>
    </row>
    <row r="19" spans="2:19" ht="14.25">
      <c r="B19" s="65" t="s">
        <v>37</v>
      </c>
      <c r="C19" s="65"/>
      <c r="D19" s="65"/>
      <c r="E19" s="22">
        <f>G14*55</f>
        <v>155.79751400113634</v>
      </c>
      <c r="F19" s="22">
        <f>E19/3</f>
        <v>51.93250466704544</v>
      </c>
      <c r="O19" s="14"/>
      <c r="P19" s="14"/>
      <c r="R19"/>
      <c r="S19"/>
    </row>
    <row r="20" spans="2:19" ht="14.25">
      <c r="B20" s="65" t="s">
        <v>53</v>
      </c>
      <c r="C20" s="65"/>
      <c r="D20" s="65"/>
      <c r="E20" s="22">
        <f>G14*75</f>
        <v>212.451155456095</v>
      </c>
      <c r="F20" s="22">
        <f>E20/3</f>
        <v>70.81705181869833</v>
      </c>
      <c r="O20" s="14"/>
      <c r="P20" s="14"/>
      <c r="R20"/>
      <c r="S20"/>
    </row>
    <row r="21" spans="2:5" ht="14.25">
      <c r="B21" s="32"/>
      <c r="C21" s="32"/>
      <c r="D21" s="32"/>
      <c r="E21" s="33"/>
    </row>
    <row r="22" ht="14.25">
      <c r="E22" s="21"/>
    </row>
    <row r="23" ht="9.75" customHeight="1"/>
    <row r="24" ht="9.75" customHeight="1"/>
  </sheetData>
  <sheetProtection/>
  <mergeCells count="5">
    <mergeCell ref="B18:D18"/>
    <mergeCell ref="B19:D19"/>
    <mergeCell ref="B20:D20"/>
    <mergeCell ref="B17:D17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2022-04-08T07:23:12Z</dcterms:created>
  <dcterms:modified xsi:type="dcterms:W3CDTF">2023-06-15T10:54:27Z</dcterms:modified>
  <cp:category/>
  <cp:version/>
  <cp:contentType/>
  <cp:contentStatus/>
</cp:coreProperties>
</file>