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РАБОЧАЯ ПАПКА\СОБРАНИЯ СОБС-ОВ\ДИБ. 22\2020\2021\Новая папка\"/>
    </mc:Choice>
  </mc:AlternateContent>
  <bookViews>
    <workbookView xWindow="0" yWindow="0" windowWidth="19200" windowHeight="7215"/>
  </bookViews>
  <sheets>
    <sheet name="Жилье" sheetId="1" r:id="rId1"/>
    <sheet name="Нежилье" sheetId="2" r:id="rId2"/>
    <sheet name="Паркинг" sheetId="3" r:id="rId3"/>
    <sheet name="Достаточность по ОСС" sheetId="4" state="hidden" r:id="rId4"/>
    <sheet name="Достаточность по бюджету" sheetId="5" state="hidden" r:id="rId5"/>
    <sheet name="Разъяснения" sheetId="6" state="hidden" r:id="rId6"/>
  </sheets>
  <definedNames>
    <definedName name="csDesignMode">1</definedName>
    <definedName name="EUR_C" localSheetId="4">#REF!</definedName>
    <definedName name="EUR_C" localSheetId="3">#REF!</definedName>
    <definedName name="EUR_C" localSheetId="0">#REF!</definedName>
    <definedName name="EUR_C" localSheetId="1">#REF!</definedName>
    <definedName name="EUR_C" localSheetId="2">#REF!</definedName>
    <definedName name="EUR_C" localSheetId="5">#REF!</definedName>
    <definedName name="EUR_C">#REF!</definedName>
    <definedName name="EUR_O" localSheetId="4">#REF!</definedName>
    <definedName name="EUR_O" localSheetId="3">#REF!</definedName>
    <definedName name="EUR_O" localSheetId="0">#REF!</definedName>
    <definedName name="EUR_O" localSheetId="1">#REF!</definedName>
    <definedName name="EUR_O" localSheetId="2">#REF!</definedName>
    <definedName name="EUR_O">#REF!</definedName>
    <definedName name="Excel_BuiltIn_Print_Area" localSheetId="4">#REF!</definedName>
    <definedName name="Excel_BuiltIn_Print_Area" localSheetId="3">#REF!</definedName>
    <definedName name="Excel_BuiltIn_Print_Area">#REF!</definedName>
    <definedName name="f" localSheetId="4" hidden="1">#REF!</definedName>
    <definedName name="f" localSheetId="3" hidden="1">#REF!</definedName>
    <definedName name="f" localSheetId="0" hidden="1">#REF!</definedName>
    <definedName name="f" localSheetId="1" hidden="1">#REF!</definedName>
    <definedName name="f" localSheetId="2" hidden="1">#REF!</definedName>
    <definedName name="f" localSheetId="5" hidden="1">#REF!</definedName>
    <definedName name="f" hidden="1">#REF!</definedName>
    <definedName name="limcount" hidden="1">1</definedName>
    <definedName name="Print_Area">#REF!</definedName>
    <definedName name="USD_C" localSheetId="4">#REF!</definedName>
    <definedName name="USD_C" localSheetId="3">#REF!</definedName>
    <definedName name="USD_C" localSheetId="0">#REF!</definedName>
    <definedName name="USD_C" localSheetId="1">#REF!</definedName>
    <definedName name="USD_C" localSheetId="2">#REF!</definedName>
    <definedName name="USD_C" localSheetId="5">#REF!</definedName>
    <definedName name="USD_C">#REF!</definedName>
    <definedName name="USD_O" localSheetId="4">#REF!</definedName>
    <definedName name="USD_O" localSheetId="3">#REF!</definedName>
    <definedName name="USD_O" localSheetId="0">#REF!</definedName>
    <definedName name="USD_O" localSheetId="1">#REF!</definedName>
    <definedName name="USD_O" localSheetId="2">#REF!</definedName>
    <definedName name="USD_O">#REF!</definedName>
    <definedName name="Z_0885457D_12CF_4923_864D_998BA35CE01D_.wvu.Cols" localSheetId="4" hidden="1">#REF!</definedName>
    <definedName name="Z_0885457D_12CF_4923_864D_998BA35CE01D_.wvu.Cols" localSheetId="3" hidden="1">#REF!</definedName>
    <definedName name="Z_0885457D_12CF_4923_864D_998BA35CE01D_.wvu.Cols" localSheetId="0" hidden="1">#REF!</definedName>
    <definedName name="Z_0885457D_12CF_4923_864D_998BA35CE01D_.wvu.Cols" localSheetId="1" hidden="1">#REF!</definedName>
    <definedName name="Z_0885457D_12CF_4923_864D_998BA35CE01D_.wvu.Cols" localSheetId="2" hidden="1">#REF!</definedName>
    <definedName name="Z_0885457D_12CF_4923_864D_998BA35CE01D_.wvu.Cols" localSheetId="5" hidden="1">#REF!</definedName>
    <definedName name="Z_0885457D_12CF_4923_864D_998BA35CE01D_.wvu.Cols" hidden="1">#REF!</definedName>
    <definedName name="Z_0885457D_12CF_4923_864D_998BA35CE01D_.wvu.Rows" localSheetId="4" hidden="1">#REF!</definedName>
    <definedName name="Z_0885457D_12CF_4923_864D_998BA35CE01D_.wvu.Rows" localSheetId="3" hidden="1">#REF!</definedName>
    <definedName name="Z_0885457D_12CF_4923_864D_998BA35CE01D_.wvu.Rows" localSheetId="0" hidden="1">#REF!</definedName>
    <definedName name="Z_0885457D_12CF_4923_864D_998BA35CE01D_.wvu.Rows" localSheetId="1" hidden="1">#REF!</definedName>
    <definedName name="Z_0885457D_12CF_4923_864D_998BA35CE01D_.wvu.Rows" localSheetId="2" hidden="1">#REF!</definedName>
    <definedName name="Z_0885457D_12CF_4923_864D_998BA35CE01D_.wvu.Rows" localSheetId="5" hidden="1">#REF!</definedName>
    <definedName name="Z_0885457D_12CF_4923_864D_998BA35CE01D_.wvu.Rows" hidden="1">#REF!</definedName>
    <definedName name="Z_0885457D_12CF_4923_864D_998BA35CE01D__wvu_Cols" localSheetId="4">(#REF!,#REF!)</definedName>
    <definedName name="Z_0885457D_12CF_4923_864D_998BA35CE01D__wvu_Cols" localSheetId="3">(#REF!,#REF!)</definedName>
    <definedName name="Z_0885457D_12CF_4923_864D_998BA35CE01D__wvu_Cols">(#REF!,#REF!)</definedName>
    <definedName name="Z_0885457D_12CF_4923_864D_998BA35CE01D__wvu_Rows" localSheetId="4">(#REF!,#REF!,#REF!)</definedName>
    <definedName name="Z_0885457D_12CF_4923_864D_998BA35CE01D__wvu_Rows" localSheetId="3">(#REF!,#REF!,#REF!)</definedName>
    <definedName name="Z_0885457D_12CF_4923_864D_998BA35CE01D__wvu_Rows">(#REF!,#REF!,#REF!)</definedName>
    <definedName name="Z_144EA558_4B8B_4239_858D_3D3B320E64FA_.wvu.Cols" localSheetId="4" hidden="1">#REF!</definedName>
    <definedName name="Z_144EA558_4B8B_4239_858D_3D3B320E64FA_.wvu.Cols" localSheetId="3" hidden="1">#REF!</definedName>
    <definedName name="Z_144EA558_4B8B_4239_858D_3D3B320E64FA_.wvu.Cols" localSheetId="0" hidden="1">#REF!</definedName>
    <definedName name="Z_144EA558_4B8B_4239_858D_3D3B320E64FA_.wvu.Cols" localSheetId="1" hidden="1">#REF!</definedName>
    <definedName name="Z_144EA558_4B8B_4239_858D_3D3B320E64FA_.wvu.Cols" localSheetId="2" hidden="1">#REF!</definedName>
    <definedName name="Z_144EA558_4B8B_4239_858D_3D3B320E64FA_.wvu.Cols" localSheetId="5" hidden="1">#REF!</definedName>
    <definedName name="Z_144EA558_4B8B_4239_858D_3D3B320E64FA_.wvu.Cols" hidden="1">#REF!</definedName>
    <definedName name="Z_144EA558_4B8B_4239_858D_3D3B320E64FA_.wvu.PrintArea" localSheetId="4" hidden="1">#REF!</definedName>
    <definedName name="Z_144EA558_4B8B_4239_858D_3D3B320E64FA_.wvu.PrintArea" localSheetId="3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localSheetId="2" hidden="1">#REF!</definedName>
    <definedName name="Z_144EA558_4B8B_4239_858D_3D3B320E64FA_.wvu.PrintArea" localSheetId="5" hidden="1">#REF!</definedName>
    <definedName name="Z_144EA558_4B8B_4239_858D_3D3B320E64FA_.wvu.PrintArea" hidden="1">#REF!</definedName>
    <definedName name="Z_144EA558_4B8B_4239_858D_3D3B320E64FA__wvu_Cols" localSheetId="4">(#REF!,#REF!)</definedName>
    <definedName name="Z_144EA558_4B8B_4239_858D_3D3B320E64FA__wvu_Cols" localSheetId="3">(#REF!,#REF!)</definedName>
    <definedName name="Z_144EA558_4B8B_4239_858D_3D3B320E64FA__wvu_Cols">(#REF!,#REF!)</definedName>
    <definedName name="Z_144EA558_4B8B_4239_858D_3D3B320E64FA__wvu_PrintArea" localSheetId="4">#REF!</definedName>
    <definedName name="Z_144EA558_4B8B_4239_858D_3D3B320E64FA__wvu_PrintArea" localSheetId="3">#REF!</definedName>
    <definedName name="Z_144EA558_4B8B_4239_858D_3D3B320E64FA__wvu_PrintArea">#REF!</definedName>
    <definedName name="Z_2D3F4D39_1D20_491A_8BE9_2F4C8E41EE2A_.wvu.Cols" localSheetId="4" hidden="1">#REF!</definedName>
    <definedName name="Z_2D3F4D39_1D20_491A_8BE9_2F4C8E41EE2A_.wvu.Cols" localSheetId="3" hidden="1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localSheetId="2" hidden="1">#REF!</definedName>
    <definedName name="Z_2D3F4D39_1D20_491A_8BE9_2F4C8E41EE2A_.wvu.Cols" hidden="1">#REF!</definedName>
    <definedName name="Z_2D3F4D39_1D20_491A_8BE9_2F4C8E41EE2A__wvu_Cols" localSheetId="4">#REF!</definedName>
    <definedName name="Z_2D3F4D39_1D20_491A_8BE9_2F4C8E41EE2A__wvu_Cols" localSheetId="3">#REF!</definedName>
    <definedName name="Z_2D3F4D39_1D20_491A_8BE9_2F4C8E41EE2A__wvu_Cols">#REF!</definedName>
    <definedName name="ZSER" localSheetId="4" hidden="1">#REF!</definedName>
    <definedName name="ZSER" localSheetId="3" hidden="1">#REF!</definedName>
    <definedName name="ZSER" localSheetId="0" hidden="1">#REF!</definedName>
    <definedName name="ZSER" localSheetId="1" hidden="1">#REF!</definedName>
    <definedName name="ZSER" localSheetId="2" hidden="1">#REF!</definedName>
    <definedName name="ZSER" hidden="1">#REF!</definedName>
    <definedName name="аа" localSheetId="4">#REF!</definedName>
    <definedName name="аа" localSheetId="3">#REF!</definedName>
    <definedName name="аа" localSheetId="0">#REF!</definedName>
    <definedName name="аа" localSheetId="1">#REF!</definedName>
    <definedName name="аа" localSheetId="2">#REF!</definedName>
    <definedName name="аа">#REF!</definedName>
    <definedName name="Август" localSheetId="4" hidden="1">#REF!</definedName>
    <definedName name="Август" localSheetId="3" hidden="1">#REF!</definedName>
    <definedName name="Август" localSheetId="0" hidden="1">#REF!</definedName>
    <definedName name="Август" localSheetId="1" hidden="1">#REF!</definedName>
    <definedName name="Август" localSheetId="2" hidden="1">#REF!</definedName>
    <definedName name="Август" localSheetId="5" hidden="1">#REF!</definedName>
    <definedName name="Август" hidden="1">#REF!</definedName>
    <definedName name="АУП_01" localSheetId="4">#REF!</definedName>
    <definedName name="АУП_01" localSheetId="3">#REF!</definedName>
    <definedName name="АУП_01" localSheetId="0">#REF!</definedName>
    <definedName name="АУП_01" localSheetId="1">#REF!</definedName>
    <definedName name="АУП_01" localSheetId="2">#REF!</definedName>
    <definedName name="АУП_01" localSheetId="5">#REF!</definedName>
    <definedName name="АУП_01">#REF!</definedName>
    <definedName name="БДР_12" localSheetId="4" hidden="1">#REF!</definedName>
    <definedName name="БДР_12" localSheetId="3" hidden="1">#REF!</definedName>
    <definedName name="БДР_12" localSheetId="0" hidden="1">#REF!</definedName>
    <definedName name="БДР_12" localSheetId="1" hidden="1">#REF!</definedName>
    <definedName name="БДР_12" localSheetId="2" hidden="1">#REF!</definedName>
    <definedName name="БДР_12" localSheetId="5" hidden="1">#REF!</definedName>
    <definedName name="БДР_12" hidden="1">#REF!</definedName>
    <definedName name="БДР_2011" localSheetId="4">#REF!</definedName>
    <definedName name="БДР_2011" localSheetId="3">#REF!</definedName>
    <definedName name="БДР_2011" localSheetId="0">#REF!</definedName>
    <definedName name="БДР_2011" localSheetId="1">#REF!</definedName>
    <definedName name="БДР_2011" localSheetId="2">#REF!</definedName>
    <definedName name="БДР_2011" localSheetId="5">#REF!</definedName>
    <definedName name="БДР_2011">#REF!</definedName>
    <definedName name="газ" localSheetId="4">#REF!</definedName>
    <definedName name="газ" localSheetId="3">#REF!</definedName>
    <definedName name="газ" localSheetId="0">#REF!</definedName>
    <definedName name="газ" localSheetId="1">#REF!</definedName>
    <definedName name="газ" localSheetId="2">#REF!</definedName>
    <definedName name="газ">#REF!</definedName>
    <definedName name="Евро" localSheetId="4">#NAME?</definedName>
    <definedName name="Евро" localSheetId="3">#NAME?</definedName>
    <definedName name="Евро">#NAME?</definedName>
    <definedName name="еееееее" localSheetId="4" hidden="1">#REF!</definedName>
    <definedName name="еееееее" localSheetId="3" hidden="1">#REF!</definedName>
    <definedName name="еееееее" localSheetId="0" hidden="1">#REF!</definedName>
    <definedName name="еееееее" localSheetId="1" hidden="1">#REF!</definedName>
    <definedName name="еееееее" localSheetId="2" hidden="1">#REF!</definedName>
    <definedName name="еееееее" localSheetId="5" hidden="1">#REF!</definedName>
    <definedName name="еееееее" hidden="1">#REF!</definedName>
    <definedName name="Иностранцы" localSheetId="4" hidden="1">#REF!</definedName>
    <definedName name="Иностранцы" localSheetId="3" hidden="1">#REF!</definedName>
    <definedName name="Иностранцы" localSheetId="0" hidden="1">#REF!</definedName>
    <definedName name="Иностранцы" localSheetId="1" hidden="1">#REF!</definedName>
    <definedName name="Иностранцы" localSheetId="2" hidden="1">#REF!</definedName>
    <definedName name="Иностранцы" localSheetId="5" hidden="1">#REF!</definedName>
    <definedName name="Иностранцы" hidden="1">#REF!</definedName>
    <definedName name="ккк" localSheetId="4">#REF!</definedName>
    <definedName name="ккк" localSheetId="3">#REF!</definedName>
    <definedName name="ккк" localSheetId="0">#REF!</definedName>
    <definedName name="ккк" localSheetId="1">#REF!</definedName>
    <definedName name="ккк" localSheetId="2">#REF!</definedName>
    <definedName name="ккк" localSheetId="5">#REF!</definedName>
    <definedName name="ккк">#REF!</definedName>
    <definedName name="лазурное" localSheetId="4">#REF!</definedName>
    <definedName name="лазурное" localSheetId="3">#REF!</definedName>
    <definedName name="лазурное" localSheetId="0">#REF!</definedName>
    <definedName name="лазурное" localSheetId="1">#REF!</definedName>
    <definedName name="лазурное" localSheetId="2">#REF!</definedName>
    <definedName name="лазурное">#REF!</definedName>
    <definedName name="МАЙ" localSheetId="4">#REF!</definedName>
    <definedName name="МАЙ" localSheetId="3">#REF!</definedName>
    <definedName name="МАЙ" localSheetId="0">#REF!</definedName>
    <definedName name="МАЙ" localSheetId="1">#REF!</definedName>
    <definedName name="МАЙ" localSheetId="2">#REF!</definedName>
    <definedName name="МАЙ">#REF!</definedName>
    <definedName name="мир" localSheetId="4">#REF!</definedName>
    <definedName name="мир" localSheetId="3">#REF!</definedName>
    <definedName name="мир" localSheetId="0">#REF!</definedName>
    <definedName name="мир" localSheetId="1">#REF!</definedName>
    <definedName name="мир" localSheetId="2">#REF!</definedName>
    <definedName name="мир">#REF!</definedName>
    <definedName name="монблан" localSheetId="4" hidden="1">#REF!</definedName>
    <definedName name="монблан" localSheetId="3" hidden="1">#REF!</definedName>
    <definedName name="монблан" localSheetId="0" hidden="1">#REF!</definedName>
    <definedName name="монблан" localSheetId="1" hidden="1">#REF!</definedName>
    <definedName name="монблан" localSheetId="2" hidden="1">#REF!</definedName>
    <definedName name="монблан" localSheetId="5" hidden="1">#REF!</definedName>
    <definedName name="монблан" hidden="1">#REF!</definedName>
    <definedName name="НДС" localSheetId="4">#REF!</definedName>
    <definedName name="НДС" localSheetId="3">#REF!</definedName>
    <definedName name="НДС" localSheetId="0">#REF!</definedName>
    <definedName name="НДС" localSheetId="1">#REF!</definedName>
    <definedName name="НДС" localSheetId="2">#REF!</definedName>
    <definedName name="НДС" localSheetId="5">#REF!</definedName>
    <definedName name="НДС">#REF!</definedName>
    <definedName name="новый" localSheetId="4" hidden="1">#REF!</definedName>
    <definedName name="новый" localSheetId="3" hidden="1">#REF!</definedName>
    <definedName name="новый" localSheetId="0" hidden="1">#REF!</definedName>
    <definedName name="новый" localSheetId="1" hidden="1">#REF!</definedName>
    <definedName name="новый" localSheetId="2" hidden="1">#REF!</definedName>
    <definedName name="новый" localSheetId="5" hidden="1">#REF!</definedName>
    <definedName name="новый" hidden="1">#REF!</definedName>
    <definedName name="_xlnm.Print_Area" localSheetId="4">#REF!</definedName>
    <definedName name="_xlnm.Print_Area" localSheetId="3">#REF!</definedName>
    <definedName name="_xlnm.Print_Area" localSheetId="0">Жилье!$A$1:$H$30</definedName>
    <definedName name="_xlnm.Print_Area" localSheetId="1">Нежилье!$A$1:$H$26</definedName>
    <definedName name="_xlnm.Print_Area" localSheetId="2">Паркинг!$A$1:$H$26</definedName>
    <definedName name="_xlnm.Print_Area" localSheetId="5">#REF!</definedName>
    <definedName name="объектымай" localSheetId="4" hidden="1">#REF!</definedName>
    <definedName name="объектымай" localSheetId="3" hidden="1">#REF!</definedName>
    <definedName name="объектымай" localSheetId="0" hidden="1">#REF!</definedName>
    <definedName name="объектымай" localSheetId="1" hidden="1">#REF!</definedName>
    <definedName name="объектымай" localSheetId="2" hidden="1">#REF!</definedName>
    <definedName name="объектымай" localSheetId="5" hidden="1">#REF!</definedName>
    <definedName name="объектымай" hidden="1">#REF!</definedName>
    <definedName name="пмарплго" localSheetId="4" hidden="1">#REF!</definedName>
    <definedName name="пмарплго" localSheetId="3" hidden="1">#REF!</definedName>
    <definedName name="пмарплго" localSheetId="0" hidden="1">#REF!</definedName>
    <definedName name="пмарплго" localSheetId="1" hidden="1">#REF!</definedName>
    <definedName name="пмарплго" localSheetId="2" hidden="1">#REF!</definedName>
    <definedName name="пмарплго" localSheetId="5" hidden="1">#REF!</definedName>
    <definedName name="пмарплго" hidden="1">#REF!</definedName>
    <definedName name="ппп" localSheetId="4">#REF!</definedName>
    <definedName name="ппп" localSheetId="3">#REF!</definedName>
    <definedName name="ппп" localSheetId="0">#REF!</definedName>
    <definedName name="ппп" localSheetId="1">#REF!</definedName>
    <definedName name="ппп" localSheetId="2">#REF!</definedName>
    <definedName name="ппп" localSheetId="5">#REF!</definedName>
    <definedName name="ппп">#REF!</definedName>
    <definedName name="пр" localSheetId="4" hidden="1">#REF!</definedName>
    <definedName name="пр" localSheetId="3" hidden="1">#REF!</definedName>
    <definedName name="пр" localSheetId="0" hidden="1">#REF!</definedName>
    <definedName name="пр" localSheetId="1" hidden="1">#REF!</definedName>
    <definedName name="пр" localSheetId="2" hidden="1">#REF!</definedName>
    <definedName name="пр" localSheetId="5" hidden="1">#REF!</definedName>
    <definedName name="пр" hidden="1">#REF!</definedName>
    <definedName name="ррррр" localSheetId="4" hidden="1">#REF!</definedName>
    <definedName name="ррррр" localSheetId="3" hidden="1">#REF!</definedName>
    <definedName name="ррррр" localSheetId="0" hidden="1">#REF!</definedName>
    <definedName name="ррррр" localSheetId="1" hidden="1">#REF!</definedName>
    <definedName name="ррррр" localSheetId="2" hidden="1">#REF!</definedName>
    <definedName name="ррррр" localSheetId="5" hidden="1">#REF!</definedName>
    <definedName name="ррррр" hidden="1">#REF!</definedName>
    <definedName name="срочные" localSheetId="4">#NAME?</definedName>
    <definedName name="срочные" localSheetId="3">#NAME?</definedName>
    <definedName name="срочные" localSheetId="0">#NAME?</definedName>
    <definedName name="срочные" localSheetId="1">#NAME?</definedName>
    <definedName name="срочные" localSheetId="2">#NAME?</definedName>
    <definedName name="срочные" localSheetId="5">#NAME?</definedName>
    <definedName name="срочные">#NAME?</definedName>
    <definedName name="тося" localSheetId="4">#REF!</definedName>
    <definedName name="тося" localSheetId="3">#REF!</definedName>
    <definedName name="тося" localSheetId="0">#REF!</definedName>
    <definedName name="тося" localSheetId="1">#REF!</definedName>
    <definedName name="тося" localSheetId="2">#REF!</definedName>
    <definedName name="тося" localSheetId="5">#REF!</definedName>
    <definedName name="тося">#REF!</definedName>
    <definedName name="ф" localSheetId="4">#REF!</definedName>
    <definedName name="ф" localSheetId="3">#REF!</definedName>
    <definedName name="ф" localSheetId="0">#REF!</definedName>
    <definedName name="ф" localSheetId="1">#REF!</definedName>
    <definedName name="ф" localSheetId="2">#REF!</definedName>
    <definedName name="ф">#REF!</definedName>
    <definedName name="ФОТобъектымай" localSheetId="4" hidden="1">#REF!</definedName>
    <definedName name="ФОТобъектымай" localSheetId="3" hidden="1">#REF!</definedName>
    <definedName name="ФОТобъектымай" localSheetId="0" hidden="1">#REF!</definedName>
    <definedName name="ФОТобъектымай" localSheetId="1" hidden="1">#REF!</definedName>
    <definedName name="ФОТобъектымай" localSheetId="2" hidden="1">#REF!</definedName>
    <definedName name="ФОТобъектымай" localSheetId="5" hidden="1">#REF!</definedName>
    <definedName name="ФОТобъектымай" hidden="1">#REF!</definedName>
    <definedName name="х_265" localSheetId="4" hidden="1">#REF!</definedName>
    <definedName name="х_265" localSheetId="3" hidden="1">#REF!</definedName>
    <definedName name="х_265" localSheetId="0" hidden="1">#REF!</definedName>
    <definedName name="х_265" localSheetId="1" hidden="1">#REF!</definedName>
    <definedName name="х_265" localSheetId="2" hidden="1">#REF!</definedName>
    <definedName name="х_265" localSheetId="5" hidden="1">#REF!</definedName>
    <definedName name="х_265" hidden="1">#REF!</definedName>
    <definedName name="юз" localSheetId="4" hidden="1">#REF!</definedName>
    <definedName name="юз" localSheetId="3" hidden="1">#REF!</definedName>
    <definedName name="юз" localSheetId="0" hidden="1">#REF!</definedName>
    <definedName name="юз" localSheetId="1" hidden="1">#REF!</definedName>
    <definedName name="юз" localSheetId="2" hidden="1">#REF!</definedName>
    <definedName name="юз" localSheetId="5" hidden="1">#REF!</definedName>
    <definedName name="юз" hidden="1">#REF!</definedName>
    <definedName name="ЮЗ13" localSheetId="4" hidden="1">#REF!</definedName>
    <definedName name="ЮЗ13" localSheetId="3" hidden="1">#REF!</definedName>
    <definedName name="ЮЗ13" localSheetId="0" hidden="1">#REF!</definedName>
    <definedName name="ЮЗ13" localSheetId="1" hidden="1">#REF!</definedName>
    <definedName name="ЮЗ13" localSheetId="2" hidden="1">#REF!</definedName>
    <definedName name="ЮЗ13" localSheetId="5" hidden="1">#REF!</definedName>
    <definedName name="ЮЗ13" hidden="1">#REF!</definedName>
    <definedName name="ююююююююююююю" localSheetId="4">#REF!</definedName>
    <definedName name="ююююююююююююю" localSheetId="3">#REF!</definedName>
    <definedName name="ююююююююююююю" localSheetId="0">#REF!</definedName>
    <definedName name="ююююююююююююю" localSheetId="1">#REF!</definedName>
    <definedName name="ююююююююююююю" localSheetId="2">#REF!</definedName>
    <definedName name="ююююююююююююю" localSheetId="5">#REF!</definedName>
    <definedName name="ююююююююююююю">#REF!</definedName>
  </definedNames>
  <calcPr calcId="162913"/>
</workbook>
</file>

<file path=xl/calcChain.xml><?xml version="1.0" encoding="utf-8"?>
<calcChain xmlns="http://schemas.openxmlformats.org/spreadsheetml/2006/main">
  <c r="C39" i="6" l="1"/>
  <c r="C38" i="6"/>
  <c r="C40" i="6" s="1"/>
  <c r="L18" i="6" s="1"/>
  <c r="C35" i="6"/>
  <c r="C34" i="6"/>
  <c r="C30" i="6"/>
  <c r="C29" i="6"/>
  <c r="C28" i="6"/>
  <c r="C27" i="6"/>
  <c r="C26" i="6"/>
  <c r="C31" i="6" s="1"/>
  <c r="L11" i="6" s="1"/>
  <c r="S19" i="6"/>
  <c r="S18" i="6"/>
  <c r="S20" i="6" s="1"/>
  <c r="J18" i="6"/>
  <c r="G18" i="6"/>
  <c r="F18" i="6"/>
  <c r="E18" i="6"/>
  <c r="S17" i="6"/>
  <c r="S16" i="6"/>
  <c r="J16" i="6"/>
  <c r="G16" i="6"/>
  <c r="F16" i="6"/>
  <c r="E16" i="6"/>
  <c r="S15" i="6"/>
  <c r="K14" i="6"/>
  <c r="J14" i="6"/>
  <c r="I14" i="6"/>
  <c r="H14" i="6"/>
  <c r="G14" i="6"/>
  <c r="E14" i="6"/>
  <c r="S13" i="6"/>
  <c r="S14" i="6" s="1"/>
  <c r="L13" i="6"/>
  <c r="K13" i="6"/>
  <c r="J13" i="6"/>
  <c r="H13" i="6"/>
  <c r="G13" i="6"/>
  <c r="F13" i="6"/>
  <c r="E13" i="6"/>
  <c r="S11" i="6"/>
  <c r="K11" i="6"/>
  <c r="J11" i="6"/>
  <c r="E11" i="6"/>
  <c r="G11" i="6" s="1"/>
  <c r="S10" i="6"/>
  <c r="S12" i="6" s="1"/>
  <c r="B7" i="6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H9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B15" i="4"/>
  <c r="E15" i="4" s="1"/>
  <c r="B13" i="4"/>
  <c r="E13" i="4" s="1"/>
  <c r="E12" i="4"/>
  <c r="B12" i="4"/>
  <c r="D12" i="4" s="1"/>
  <c r="B11" i="4"/>
  <c r="D11" i="4" s="1"/>
  <c r="B10" i="4"/>
  <c r="E10" i="4" s="1"/>
  <c r="H9" i="4"/>
  <c r="B9" i="4"/>
  <c r="E9" i="4" s="1"/>
  <c r="E8" i="4"/>
  <c r="D8" i="4"/>
  <c r="B7" i="4"/>
  <c r="D7" i="4" s="1"/>
  <c r="B4" i="4"/>
  <c r="E4" i="4" s="1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1" i="3"/>
  <c r="F11" i="3"/>
  <c r="D9" i="3"/>
  <c r="G26" i="2"/>
  <c r="F26" i="2"/>
  <c r="G25" i="2"/>
  <c r="F25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2" i="2"/>
  <c r="F12" i="2"/>
  <c r="D10" i="2"/>
  <c r="G30" i="1"/>
  <c r="F30" i="1"/>
  <c r="G29" i="1"/>
  <c r="F29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4" i="1"/>
  <c r="F14" i="1"/>
  <c r="D12" i="1"/>
  <c r="H11" i="6" l="1"/>
  <c r="I11" i="6"/>
  <c r="M11" i="6" s="1"/>
  <c r="I18" i="6"/>
  <c r="D4" i="4"/>
  <c r="E7" i="4"/>
  <c r="D9" i="4"/>
  <c r="D10" i="4"/>
  <c r="E11" i="4"/>
  <c r="D15" i="4"/>
  <c r="D13" i="4"/>
  <c r="I13" i="6"/>
  <c r="M13" i="6" s="1"/>
  <c r="H16" i="6"/>
  <c r="H18" i="6"/>
  <c r="M18" i="6"/>
  <c r="N13" i="6" l="1"/>
  <c r="C14" i="4" s="1"/>
  <c r="O13" i="6"/>
  <c r="T13" i="6" s="1"/>
  <c r="N11" i="6"/>
  <c r="C3" i="4" s="1"/>
  <c r="I16" i="6"/>
  <c r="M16" i="6" s="1"/>
  <c r="N18" i="6"/>
  <c r="C6" i="4"/>
  <c r="N16" i="6" l="1"/>
  <c r="O16" i="6" s="1"/>
  <c r="C5" i="4"/>
  <c r="C16" i="4" s="1"/>
  <c r="U13" i="6"/>
  <c r="T14" i="6"/>
  <c r="T20" i="6"/>
  <c r="O18" i="6"/>
  <c r="O11" i="6"/>
  <c r="T12" i="6" s="1"/>
  <c r="T10" i="6" l="1"/>
  <c r="U10" i="6" s="1"/>
  <c r="T11" i="6"/>
  <c r="U11" i="6" s="1"/>
  <c r="T19" i="6"/>
  <c r="U19" i="6" s="1"/>
  <c r="T18" i="6"/>
  <c r="U18" i="6" s="1"/>
  <c r="X13" i="6"/>
  <c r="E28" i="1"/>
  <c r="W13" i="6"/>
  <c r="E24" i="2"/>
  <c r="T17" i="6"/>
  <c r="F24" i="2" l="1"/>
  <c r="G24" i="2"/>
  <c r="X19" i="6"/>
  <c r="W19" i="6"/>
  <c r="E13" i="2"/>
  <c r="X18" i="6"/>
  <c r="W18" i="6"/>
  <c r="E16" i="1"/>
  <c r="B14" i="4"/>
  <c r="G28" i="1"/>
  <c r="F28" i="1"/>
  <c r="X11" i="6"/>
  <c r="W11" i="6"/>
  <c r="E10" i="3"/>
  <c r="T15" i="6"/>
  <c r="U15" i="6" s="1"/>
  <c r="T16" i="6"/>
  <c r="U16" i="6" s="1"/>
  <c r="W10" i="6"/>
  <c r="X10" i="6"/>
  <c r="E11" i="2"/>
  <c r="E13" i="1"/>
  <c r="W16" i="6" l="1"/>
  <c r="X16" i="6"/>
  <c r="E12" i="3"/>
  <c r="E9" i="3" s="1"/>
  <c r="G10" i="3"/>
  <c r="F10" i="3"/>
  <c r="F13" i="1"/>
  <c r="E12" i="1"/>
  <c r="B3" i="4"/>
  <c r="G13" i="1"/>
  <c r="F16" i="1"/>
  <c r="B6" i="4"/>
  <c r="G16" i="1"/>
  <c r="F11" i="2"/>
  <c r="E10" i="2"/>
  <c r="G11" i="2"/>
  <c r="X15" i="6"/>
  <c r="W15" i="6"/>
  <c r="E15" i="1"/>
  <c r="E14" i="4"/>
  <c r="D14" i="4"/>
  <c r="G13" i="2"/>
  <c r="F13" i="2"/>
  <c r="F9" i="3" l="1"/>
  <c r="G9" i="3"/>
  <c r="G12" i="1"/>
  <c r="F12" i="1"/>
  <c r="G10" i="2"/>
  <c r="F10" i="2"/>
  <c r="E6" i="4"/>
  <c r="D6" i="4"/>
  <c r="G15" i="1"/>
  <c r="B5" i="4"/>
  <c r="F15" i="1"/>
  <c r="F12" i="3"/>
  <c r="G12" i="3"/>
  <c r="B16" i="4"/>
  <c r="D3" i="4"/>
  <c r="E3" i="4"/>
  <c r="E16" i="4" l="1"/>
  <c r="D16" i="4"/>
  <c r="E5" i="4"/>
  <c r="D5" i="4"/>
</calcChain>
</file>

<file path=xl/sharedStrings.xml><?xml version="1.0" encoding="utf-8"?>
<sst xmlns="http://schemas.openxmlformats.org/spreadsheetml/2006/main" count="276" uniqueCount="130">
  <si>
    <t>Общество с ограниченной ответственностью</t>
  </si>
  <si>
    <t>УК "Солнечный город"</t>
  </si>
  <si>
    <t>ПРЕЙСКУРАНТ</t>
  </si>
  <si>
    <t>ТАРИФОВ И ЦЕН НА УСЛУГИ И РАБОТЫ</t>
  </si>
  <si>
    <t>для владельцев жилых помещений дома №  22 литера А, по ул. Дибуновская</t>
  </si>
  <si>
    <t xml:space="preserve"> Площадь- 37415,20</t>
  </si>
  <si>
    <t>Наименование</t>
  </si>
  <si>
    <t>Ед. измерения (в месяц)</t>
  </si>
  <si>
    <t xml:space="preserve">Тариф действующий </t>
  </si>
  <si>
    <t xml:space="preserve">Тариф                 новый </t>
  </si>
  <si>
    <t>Отклонение, руб.</t>
  </si>
  <si>
    <t>Отклонение, %</t>
  </si>
  <si>
    <t>Норма</t>
  </si>
  <si>
    <t>I</t>
  </si>
  <si>
    <t>Содержание и ремонт жилого помещения</t>
  </si>
  <si>
    <r>
      <t xml:space="preserve">·   </t>
    </r>
    <r>
      <rPr>
        <i/>
        <sz val="11"/>
        <rFont val="Times New Roman"/>
      </rPr>
      <t>Содержание общего имущества многоквартирного дома</t>
    </r>
  </si>
  <si>
    <t>руб. /кв.м</t>
  </si>
  <si>
    <t>В данную статью входит инвентарь, материалы и прочее. Работы по удалению сосулек и наледи. В 2020-2021 г. работы по очистке кровли составляли примерно 18000 р., в 2021-2022 г. стоимость 25000 р.</t>
  </si>
  <si>
    <r>
      <t xml:space="preserve">·   </t>
    </r>
    <r>
      <rPr>
        <i/>
        <sz val="11"/>
        <rFont val="Times New Roman"/>
      </rPr>
      <t>Текущий ремонт общего имущества многоквартирного дома</t>
    </r>
  </si>
  <si>
    <t>В данную статью входят материалы для косметического ремонта МОП, элементов благоустройства,территории, кровли, систем ХВС,, канализации, электроснабжения. Например, только за 2021 год стоимость выросла более чем на 5% на насосное оборудование, газовое, вентиляционное, а так же на электрику. Для примера: стоимость одного насоса, которые расположены в приямках в январе 2021 г. составляла 18890 р., а в июне 2021 г. 20940 р.</t>
  </si>
  <si>
    <r>
      <t xml:space="preserve">·   </t>
    </r>
    <r>
      <rPr>
        <i/>
        <sz val="11"/>
        <rFont val="Times New Roman"/>
      </rPr>
      <t>Уборка лестничных клеток</t>
    </r>
  </si>
  <si>
    <t>Стоимость моющих средств так же увеличилась, так как с 2020 г. увеличился спрос на данную продукцию. учитывая пандемию, стали закупаться дезинфицирующие средства в большем кличестве.</t>
  </si>
  <si>
    <r>
      <t xml:space="preserve">·   </t>
    </r>
    <r>
      <rPr>
        <i/>
        <sz val="11"/>
        <rFont val="Times New Roman"/>
      </rPr>
      <t>Санитарное содержание придомовой территории</t>
    </r>
  </si>
  <si>
    <t>Материалы для содержания придомовой территории, озеленение. Так же включен ФОТ дворника, который на данный момент составляет 15000 р., данная заработная плата является ниже, чем среднерыночная</t>
  </si>
  <si>
    <r>
      <t xml:space="preserve">·   </t>
    </r>
    <r>
      <rPr>
        <i/>
        <sz val="11"/>
        <rFont val="Times New Roman"/>
      </rPr>
      <t>Эксплуатация приборов учета электрической энергии</t>
    </r>
  </si>
  <si>
    <r>
      <t>·</t>
    </r>
    <r>
      <rPr>
        <i/>
        <sz val="11"/>
        <rFont val="Times New Roman"/>
      </rPr>
      <t xml:space="preserve"> Эксплуатация приборов учета холодного водоснабжения</t>
    </r>
  </si>
  <si>
    <r>
      <t xml:space="preserve">·   </t>
    </r>
    <r>
      <rPr>
        <i/>
        <sz val="11"/>
        <rFont val="Times New Roman"/>
      </rPr>
      <t>Эксплуатация приборов учета природного газа</t>
    </r>
  </si>
  <si>
    <r>
      <t xml:space="preserve">·   </t>
    </r>
    <r>
      <rPr>
        <i/>
        <sz val="11"/>
        <rFont val="Times New Roman"/>
      </rPr>
      <t>Обслуживание внутридомовых инженерных систем газоснабжения</t>
    </r>
  </si>
  <si>
    <r>
      <t xml:space="preserve">·   </t>
    </r>
    <r>
      <rPr>
        <i/>
        <sz val="11"/>
        <rFont val="Times New Roman"/>
      </rPr>
      <t>Обслуживание наружных инженерных систем газоснабжения</t>
    </r>
  </si>
  <si>
    <r>
      <t xml:space="preserve">·   </t>
    </r>
    <r>
      <rPr>
        <i/>
        <sz val="11"/>
        <rFont val="Times New Roman"/>
      </rPr>
      <t>Обслуживание системы контроля управления доступом</t>
    </r>
  </si>
  <si>
    <r>
      <t xml:space="preserve">·   </t>
    </r>
    <r>
      <rPr>
        <i/>
        <sz val="11"/>
        <rFont val="Times New Roman"/>
      </rPr>
      <t>Обслуживание, освидетельствование, страхование  лифтов</t>
    </r>
  </si>
  <si>
    <r>
      <t xml:space="preserve">·   </t>
    </r>
    <r>
      <rPr>
        <i/>
        <sz val="11"/>
        <rFont val="Times New Roman"/>
      </rPr>
      <t>Вывоз твердых коммунальных отходов</t>
    </r>
  </si>
  <si>
    <r>
      <t xml:space="preserve">·  </t>
    </r>
    <r>
      <rPr>
        <i/>
        <sz val="11"/>
        <rFont val="Times New Roman"/>
      </rPr>
      <t>Обслуживание систем вентиляции и кондиционирования</t>
    </r>
  </si>
  <si>
    <r>
      <t>·  </t>
    </r>
    <r>
      <rPr>
        <i/>
        <sz val="11"/>
        <rFont val="Times New Roman"/>
      </rPr>
      <t>Управление многоквартирным домом</t>
    </r>
  </si>
  <si>
    <r>
      <t xml:space="preserve">·   </t>
    </r>
    <r>
      <rPr>
        <i/>
        <sz val="11"/>
        <rFont val="Times New Roman"/>
      </rPr>
      <t>Служба регистрационного учета</t>
    </r>
  </si>
  <si>
    <r>
      <t xml:space="preserve">·   </t>
    </r>
    <r>
      <rPr>
        <i/>
        <sz val="11"/>
        <rFont val="Times New Roman"/>
      </rPr>
      <t>Аварийно-диспетчерская служба</t>
    </r>
  </si>
  <si>
    <t>Материалы аварийно-диспетчерской службы, обучение персонала, ФОТ диспетчеров</t>
  </si>
  <si>
    <r>
      <t xml:space="preserve">·   </t>
    </r>
    <r>
      <rPr>
        <i/>
        <sz val="11"/>
        <rFont val="Times New Roman"/>
      </rPr>
      <t>Услуги экстренного выхова охранных предприятий</t>
    </r>
  </si>
  <si>
    <r>
      <t xml:space="preserve">·  </t>
    </r>
    <r>
      <rPr>
        <i/>
        <sz val="11"/>
        <rFont val="Times New Roman"/>
      </rPr>
      <t>Вознаграждение за организацию предоставления и оплаты коммунальных услуг</t>
    </r>
  </si>
  <si>
    <t>для владельцев нежилых помещений дома №  22, литера А по ул. Дибуновская</t>
  </si>
  <si>
    <t>Содержание и ремонт нежилого помещения</t>
  </si>
  <si>
    <r>
      <t xml:space="preserve">·   </t>
    </r>
    <r>
      <rPr>
        <i/>
        <sz val="11"/>
        <rFont val="Times New Roman"/>
      </rPr>
      <t>Обслуживание систем автоматической пожарной сигнализации</t>
    </r>
  </si>
  <si>
    <r>
      <t xml:space="preserve">·   </t>
    </r>
    <r>
      <rPr>
        <i/>
        <sz val="11"/>
        <rFont val="Times New Roman"/>
      </rPr>
      <t>Вывоз твердых коммунальных отходов</t>
    </r>
    <r>
      <rPr>
        <i/>
        <sz val="12"/>
        <rFont val="Times New Roman"/>
      </rPr>
      <t xml:space="preserve"> </t>
    </r>
  </si>
  <si>
    <r>
      <t xml:space="preserve">·  </t>
    </r>
    <r>
      <rPr>
        <i/>
        <sz val="11"/>
        <rFont val="Times New Roman"/>
      </rPr>
      <t>Обслуживание системы приточно-вытяжной вентиляции</t>
    </r>
  </si>
  <si>
    <r>
      <t xml:space="preserve">·   </t>
    </r>
    <r>
      <rPr>
        <i/>
        <sz val="11"/>
        <rFont val="Times New Roman"/>
      </rPr>
      <t>Услуги экстренного вызова охранных предприятий</t>
    </r>
  </si>
  <si>
    <t>для владельцев машиномест дома №  22, литера А по ул. Дибуновская</t>
  </si>
  <si>
    <t>Тариф                 новый</t>
  </si>
  <si>
    <t>Содержание и ремонт машиноместа</t>
  </si>
  <si>
    <r>
      <t xml:space="preserve">·   </t>
    </r>
    <r>
      <rPr>
        <i/>
        <sz val="11"/>
        <rFont val="Times New Roman"/>
      </rPr>
      <t>Уборка территории автостоянки</t>
    </r>
  </si>
  <si>
    <t xml:space="preserve">Рост цен на техничку. На запчасти для техники. Стоимость одного аккумулятора в 2020 г. была около 15 000 р, в 2022 один аккумулятор стоит 21000 р. (в поломоечной машине, например, их 2. </t>
  </si>
  <si>
    <r>
      <t xml:space="preserve">·   </t>
    </r>
    <r>
      <rPr>
        <i/>
        <sz val="11"/>
        <rFont val="Times New Roman"/>
      </rPr>
      <t>Обслуживание системы контроля доступа и видеонаблюдения</t>
    </r>
  </si>
  <si>
    <t xml:space="preserve">·   Вывоз твердых коммунальных отходов </t>
  </si>
  <si>
    <t>·  Обслуживание системы приточно-вытяжной вентиляции</t>
  </si>
  <si>
    <t>·  Обслуживание систем автоматического порошкового пожаротушения</t>
  </si>
  <si>
    <t>·  Обслуживание системы внутреннего противопожарного водопровода</t>
  </si>
  <si>
    <t>·  Обслуживание подъемно-секционных ворот</t>
  </si>
  <si>
    <t>·  Услуга экстренного вызова охранных предприятий</t>
  </si>
  <si>
    <t>Дибуновская 22</t>
  </si>
  <si>
    <t>Номенклатурные группы</t>
  </si>
  <si>
    <t>Доходы</t>
  </si>
  <si>
    <t>Расходы</t>
  </si>
  <si>
    <t>Отклонения, руб.</t>
  </si>
  <si>
    <t>Отклонения, %</t>
  </si>
  <si>
    <t>Содержание общего имущества многоквартирного дома</t>
  </si>
  <si>
    <t>Текущий ремонт общего имущества многоквартирного дома</t>
  </si>
  <si>
    <t>Уборка лестничных клеток</t>
  </si>
  <si>
    <t>Площадь, руб./м2</t>
  </si>
  <si>
    <t>Санитарное содержание придомовой территории</t>
  </si>
  <si>
    <t>жилье</t>
  </si>
  <si>
    <t>Обслуживание газовой котельной</t>
  </si>
  <si>
    <t>нежилье</t>
  </si>
  <si>
    <t>Обслуживание и текущий ремонт тепловых систем</t>
  </si>
  <si>
    <t>паркинг</t>
  </si>
  <si>
    <t>Обслуживание и текущий ремонт слаботочных систем</t>
  </si>
  <si>
    <t>Обслуживание, освидетельствование, страхование  лифтов</t>
  </si>
  <si>
    <t>Вывоз твердого бытового мусора и утилизация отходов</t>
  </si>
  <si>
    <t xml:space="preserve">Управление многоквартирным домом </t>
  </si>
  <si>
    <t>Служба регистрационного учета</t>
  </si>
  <si>
    <t>Аварийно-диспетчерская служба</t>
  </si>
  <si>
    <t>Вознаграждение за организацию предоставления и оплаты коммунальных услуг</t>
  </si>
  <si>
    <t>Итого</t>
  </si>
  <si>
    <t>Площадь, м2:</t>
  </si>
  <si>
    <t>автостоянка</t>
  </si>
  <si>
    <t>Статья расходов</t>
  </si>
  <si>
    <t xml:space="preserve">Должность  </t>
  </si>
  <si>
    <t>Кол-во</t>
  </si>
  <si>
    <t>Оклад, руб.</t>
  </si>
  <si>
    <t>ФОТ,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</si>
  <si>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</si>
  <si>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</si>
  <si>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</si>
  <si>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</si>
  <si>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</si>
  <si>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</si>
  <si>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Дополнительные расходы, руб.</t>
  </si>
  <si>
    <t xml:space="preserve">ИТОГО 
РАСХОДЫ, руб. </t>
  </si>
  <si>
    <t>Налог при УСН, руб.</t>
  </si>
  <si>
    <t>Рентабельность 10%, руб.</t>
  </si>
  <si>
    <t>Доходы по старым тарифам, руб.</t>
  </si>
  <si>
    <t>Расходы, руб.</t>
  </si>
  <si>
    <t>Тариф_проект, руб./м2</t>
  </si>
  <si>
    <t>Тариф действующий, руб./м2</t>
  </si>
  <si>
    <t>Содержание общего имущества</t>
  </si>
  <si>
    <t>жилье, нежилье</t>
  </si>
  <si>
    <t xml:space="preserve">Содержание общего имущества </t>
  </si>
  <si>
    <t>Управляющий</t>
  </si>
  <si>
    <t>всего</t>
  </si>
  <si>
    <t>Авар.-дисп. Служба</t>
  </si>
  <si>
    <t>Диспетчер-администратор</t>
  </si>
  <si>
    <t>Старший техник</t>
  </si>
  <si>
    <t>Уборка МОП</t>
  </si>
  <si>
    <t>Уборка лестн. Клеток</t>
  </si>
  <si>
    <t>Уборщик МОП</t>
  </si>
  <si>
    <t>Сод. Придом. Тер.</t>
  </si>
  <si>
    <t>Дворник</t>
  </si>
  <si>
    <t>Сан.содержание придомовой территории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</si>
  <si>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</si>
  <si>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</si>
  <si>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</si>
  <si>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</si>
  <si>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Высотные работы по удалению сосулек и наледи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</si>
  <si>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</si>
  <si>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</si>
  <si>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</si>
  <si>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</si>
  <si>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</si>
  <si>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</si>
  <si>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Материалы для озеленения и весенней покраски газонных ограждений и объектов благоустройства</t>
  </si>
  <si>
    <t>Механизированная уборка и вывоз снега</t>
  </si>
  <si>
    <t>ПРИЛОЖЕНИЕ № 1 К МАТЕРИАЛАМ ОСС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</si>
</sst>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0.000"/>
    <numFmt numFmtId="168" formatCode="_(* #,##0_);_(* \(#,##0\);_(* &quot;-&quot;_);_(@_)"/>
  </numFmts>
  <fonts count="46" x14ac:knownFonts="1">
    <font>
      <sz val="11"/>
      <color theme="1"/>
      <name val="Calibri"/>
      <scheme val="minor"/>
    </font>
    <font>
      <sz val="11"/>
      <name val="Calibri"/>
    </font>
    <font>
      <sz val="11"/>
      <color indexed="65"/>
      <name val="Calibri"/>
    </font>
    <font>
      <sz val="10"/>
      <name val="Arial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u/>
      <sz val="10"/>
      <color indexed="4"/>
      <name val="Arial Cyr"/>
    </font>
    <font>
      <sz val="10"/>
      <name val="Arial Cyr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color theme="1"/>
      <name val="Arial Cyr"/>
    </font>
    <font>
      <sz val="8"/>
      <name val="Arial"/>
    </font>
    <font>
      <sz val="1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0"/>
      <name val="Helv"/>
    </font>
    <font>
      <sz val="11"/>
      <color indexed="2"/>
      <name val="Calibri"/>
    </font>
    <font>
      <sz val="11"/>
      <color indexed="17"/>
      <name val="Calibri"/>
    </font>
    <font>
      <sz val="11"/>
      <name val="Times New Roman"/>
    </font>
    <font>
      <sz val="11"/>
      <color indexed="65"/>
      <name val="Times New Roman"/>
    </font>
    <font>
      <b/>
      <i/>
      <sz val="14"/>
      <name val="Times New Roman"/>
    </font>
    <font>
      <b/>
      <i/>
      <sz val="16"/>
      <name val="Times New Roman"/>
    </font>
    <font>
      <b/>
      <i/>
      <sz val="10"/>
      <color indexed="65"/>
      <name val="Times New Roman"/>
    </font>
    <font>
      <b/>
      <i/>
      <sz val="10"/>
      <name val="Times New Roman"/>
    </font>
    <font>
      <b/>
      <i/>
      <sz val="12"/>
      <name val="Times New Roman"/>
    </font>
    <font>
      <i/>
      <sz val="11"/>
      <name val="Times New Roman"/>
    </font>
    <font>
      <b/>
      <i/>
      <sz val="9"/>
      <name val="Times New Roman"/>
    </font>
    <font>
      <i/>
      <sz val="12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sz val="10"/>
      <name val="Times New Roman"/>
    </font>
    <font>
      <b/>
      <sz val="10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9"/>
      <name val="Times New Roman"/>
    </font>
    <font>
      <b/>
      <sz val="9"/>
      <name val="Times New Roman"/>
    </font>
    <font>
      <sz val="11"/>
      <color theme="1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05">
    <xf numFmtId="0" fontId="0" fillId="0" borderId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3" fillId="0" borderId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7" fillId="0" borderId="0" applyNumberFormat="0" applyFill="0" applyBorder="0">
      <alignment vertical="top"/>
    </xf>
    <xf numFmtId="164" fontId="8" fillId="0" borderId="0" applyFont="0" applyFill="0" applyBorder="0"/>
    <xf numFmtId="164" fontId="45" fillId="0" borderId="0" applyFont="0" applyFill="0" applyBorder="0"/>
    <xf numFmtId="164" fontId="45" fillId="0" borderId="0" applyFont="0" applyFill="0" applyBorder="0"/>
    <xf numFmtId="164" fontId="45" fillId="0" borderId="0" applyFont="0" applyFill="0" applyBorder="0"/>
    <xf numFmtId="164" fontId="45" fillId="0" borderId="0" applyFont="0" applyFill="0" applyBorder="0"/>
    <xf numFmtId="164" fontId="45" fillId="0" borderId="0" applyFont="0" applyFill="0" applyBorder="0"/>
    <xf numFmtId="164" fontId="45" fillId="0" borderId="0" applyFont="0" applyFill="0" applyBorder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7" fillId="0" borderId="0"/>
    <xf numFmtId="0" fontId="3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17" fillId="0" borderId="0">
      <alignment horizontal="left"/>
    </xf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3" fillId="0" borderId="0"/>
    <xf numFmtId="0" fontId="3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1" fillId="0" borderId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19" fillId="3" borderId="0" applyNumberFormat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20" fillId="0" borderId="0" applyNumberFormat="0" applyFill="0" applyBorder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8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0" fontId="3" fillId="23" borderId="8" applyNumberFormat="0" applyFont="0"/>
    <xf numFmtId="9" fontId="45" fillId="0" borderId="0" applyFont="0" applyFill="0" applyBorder="0"/>
    <xf numFmtId="9" fontId="45" fillId="0" borderId="0" applyFont="0" applyFill="0" applyBorder="0"/>
    <xf numFmtId="9" fontId="3" fillId="0" borderId="0" applyFont="0" applyFill="0" applyBorder="0"/>
    <xf numFmtId="9" fontId="3" fillId="0" borderId="0" applyFont="0" applyFill="0" applyBorder="0"/>
    <xf numFmtId="9" fontId="45" fillId="0" borderId="0" applyFont="0" applyFill="0" applyBorder="0"/>
    <xf numFmtId="9" fontId="8" fillId="0" borderId="0" applyFont="0" applyFill="0" applyBorder="0"/>
    <xf numFmtId="9" fontId="45" fillId="0" borderId="0" applyFont="0" applyFill="0" applyBorder="0"/>
    <xf numFmtId="0" fontId="17" fillId="0" borderId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9" fontId="45" fillId="0" borderId="0" applyFont="0" applyFill="0" applyBorder="0"/>
    <xf numFmtId="0" fontId="17" fillId="0" borderId="0"/>
    <xf numFmtId="9" fontId="45" fillId="0" borderId="0" applyFont="0" applyFill="0" applyBorder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1" fillId="0" borderId="9" applyNumberFormat="0" applyFill="0"/>
    <xf numFmtId="0" fontId="22" fillId="0" borderId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0" fontId="23" fillId="0" borderId="0" applyNumberFormat="0" applyFill="0" applyBorder="0"/>
    <xf numFmtId="165" fontId="8" fillId="0" borderId="0" applyFont="0" applyFill="0" applyBorder="0"/>
    <xf numFmtId="166" fontId="3" fillId="0" borderId="0" applyFont="0" applyFill="0" applyBorder="0"/>
    <xf numFmtId="166" fontId="3" fillId="0" borderId="0" applyFont="0" applyFill="0" applyBorder="0"/>
    <xf numFmtId="43" fontId="3" fillId="0" borderId="0" applyFont="0" applyFill="0" applyBorder="0"/>
    <xf numFmtId="43" fontId="3" fillId="0" borderId="0" applyFont="0" applyFill="0" applyBorder="0"/>
    <xf numFmtId="165" fontId="8" fillId="0" borderId="0" applyFont="0" applyFill="0" applyBorder="0"/>
    <xf numFmtId="165" fontId="8" fillId="0" borderId="0" applyFont="0" applyFill="0" applyBorder="0"/>
    <xf numFmtId="165" fontId="8" fillId="0" borderId="0" applyFont="0" applyFill="0" applyBorder="0"/>
    <xf numFmtId="165" fontId="1" fillId="0" borderId="0" applyFont="0" applyFill="0" applyBorder="0"/>
    <xf numFmtId="165" fontId="3" fillId="0" borderId="0" applyFont="0" applyFill="0" applyBorder="0"/>
    <xf numFmtId="166" fontId="3" fillId="0" borderId="0" applyFont="0" applyFill="0" applyBorder="0"/>
    <xf numFmtId="166" fontId="3" fillId="0" borderId="0" applyFont="0" applyFill="0" applyBorder="0"/>
    <xf numFmtId="43" fontId="3" fillId="0" borderId="0" applyFont="0" applyFill="0" applyBorder="0"/>
    <xf numFmtId="166" fontId="3" fillId="0" borderId="0" applyFont="0" applyFill="0" applyBorder="0"/>
    <xf numFmtId="165" fontId="1" fillId="0" borderId="0" applyFont="0" applyFill="0" applyBorder="0"/>
    <xf numFmtId="165" fontId="45" fillId="0" borderId="0" applyFont="0" applyFill="0" applyBorder="0"/>
    <xf numFmtId="165" fontId="45" fillId="0" borderId="0" applyFont="0" applyFill="0" applyBorder="0"/>
    <xf numFmtId="165" fontId="45" fillId="0" borderId="0" applyFont="0" applyFill="0" applyBorder="0"/>
    <xf numFmtId="165" fontId="45" fillId="0" borderId="0" applyFont="0" applyFill="0" applyBorder="0"/>
    <xf numFmtId="165" fontId="45" fillId="0" borderId="0" applyFont="0" applyFill="0" applyBorder="0"/>
    <xf numFmtId="165" fontId="45" fillId="0" borderId="0" applyFont="0" applyFill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  <xf numFmtId="0" fontId="24" fillId="4" borderId="0" applyNumberFormat="0" applyBorder="0"/>
  </cellStyleXfs>
  <cellXfs count="127">
    <xf numFmtId="0" fontId="0" fillId="0" borderId="0" xfId="0"/>
    <xf numFmtId="0" fontId="1" fillId="0" borderId="0" xfId="3719" applyFont="1"/>
    <xf numFmtId="0" fontId="25" fillId="0" borderId="0" xfId="3719" applyFont="1"/>
    <xf numFmtId="0" fontId="25" fillId="0" borderId="0" xfId="3719" applyFont="1" applyAlignment="1">
      <alignment vertical="center"/>
    </xf>
    <xf numFmtId="0" fontId="2" fillId="0" borderId="0" xfId="3719" applyFont="1"/>
    <xf numFmtId="0" fontId="26" fillId="0" borderId="0" xfId="3719" applyFont="1"/>
    <xf numFmtId="0" fontId="29" fillId="0" borderId="0" xfId="3719" applyFont="1" applyAlignment="1">
      <alignment horizontal="right"/>
    </xf>
    <xf numFmtId="4" fontId="25" fillId="0" borderId="0" xfId="3719" applyNumberFormat="1" applyFont="1" applyAlignment="1">
      <alignment vertical="center"/>
    </xf>
    <xf numFmtId="0" fontId="30" fillId="0" borderId="10" xfId="3719" applyFont="1" applyBorder="1" applyAlignment="1">
      <alignment horizontal="center" wrapText="1"/>
    </xf>
    <xf numFmtId="0" fontId="31" fillId="0" borderId="10" xfId="3719" applyFont="1" applyBorder="1" applyAlignment="1">
      <alignment horizontal="center" vertical="center" wrapText="1"/>
    </xf>
    <xf numFmtId="0" fontId="27" fillId="24" borderId="10" xfId="3719" applyFont="1" applyFill="1" applyBorder="1" applyAlignment="1">
      <alignment horizontal="center" vertical="center" wrapText="1"/>
    </xf>
    <xf numFmtId="0" fontId="27" fillId="24" borderId="10" xfId="3719" applyFont="1" applyFill="1" applyBorder="1" applyAlignment="1">
      <alignment horizontal="left" vertical="center" wrapText="1"/>
    </xf>
    <xf numFmtId="0" fontId="31" fillId="24" borderId="10" xfId="3719" applyFont="1" applyFill="1" applyBorder="1" applyAlignment="1">
      <alignment horizontal="center" vertical="center" wrapText="1"/>
    </xf>
    <xf numFmtId="4" fontId="31" fillId="24" borderId="10" xfId="3719" applyNumberFormat="1" applyFont="1" applyFill="1" applyBorder="1" applyAlignment="1">
      <alignment horizontal="center" vertical="center" wrapText="1"/>
    </xf>
    <xf numFmtId="4" fontId="27" fillId="24" borderId="10" xfId="3719" applyNumberFormat="1" applyFont="1" applyFill="1" applyBorder="1" applyAlignment="1">
      <alignment horizontal="center" vertical="center" wrapText="1"/>
    </xf>
    <xf numFmtId="0" fontId="31" fillId="0" borderId="11" xfId="3719" applyFont="1" applyBorder="1" applyAlignment="1">
      <alignment horizontal="center" wrapText="1"/>
    </xf>
    <xf numFmtId="0" fontId="25" fillId="0" borderId="11" xfId="3719" applyFont="1" applyBorder="1" applyAlignment="1">
      <alignment vertical="center" wrapText="1"/>
    </xf>
    <xf numFmtId="0" fontId="32" fillId="0" borderId="11" xfId="3719" applyFont="1" applyBorder="1" applyAlignment="1">
      <alignment horizontal="center" vertical="center" wrapText="1"/>
    </xf>
    <xf numFmtId="2" fontId="32" fillId="25" borderId="10" xfId="3719" applyNumberFormat="1" applyFont="1" applyFill="1" applyBorder="1" applyAlignment="1">
      <alignment horizontal="center" vertical="center" wrapText="1"/>
    </xf>
    <xf numFmtId="2" fontId="32" fillId="0" borderId="10" xfId="3719" applyNumberFormat="1" applyFont="1" applyBorder="1" applyAlignment="1">
      <alignment horizontal="center" vertical="center" wrapText="1"/>
    </xf>
    <xf numFmtId="0" fontId="33" fillId="0" borderId="10" xfId="3719" applyFont="1" applyBorder="1" applyAlignment="1">
      <alignment horizontal="center" wrapText="1"/>
    </xf>
    <xf numFmtId="2" fontId="32" fillId="25" borderId="11" xfId="3719" applyNumberFormat="1" applyFont="1" applyFill="1" applyBorder="1" applyAlignment="1">
      <alignment horizontal="center" vertical="center" wrapText="1"/>
    </xf>
    <xf numFmtId="2" fontId="32" fillId="0" borderId="11" xfId="3719" applyNumberFormat="1" applyFont="1" applyBorder="1" applyAlignment="1">
      <alignment vertical="center" wrapText="1"/>
    </xf>
    <xf numFmtId="0" fontId="31" fillId="0" borderId="10" xfId="3719" applyFont="1" applyBorder="1" applyAlignment="1">
      <alignment horizontal="center" wrapText="1"/>
    </xf>
    <xf numFmtId="0" fontId="25" fillId="0" borderId="10" xfId="3719" applyFont="1" applyBorder="1" applyAlignment="1">
      <alignment vertical="center" wrapText="1"/>
    </xf>
    <xf numFmtId="0" fontId="32" fillId="0" borderId="10" xfId="3719" applyFont="1" applyBorder="1" applyAlignment="1">
      <alignment horizontal="center" vertical="center" wrapText="1"/>
    </xf>
    <xf numFmtId="0" fontId="30" fillId="0" borderId="10" xfId="3719" applyFont="1" applyBorder="1" applyAlignment="1">
      <alignment horizontal="center" vertical="center" wrapText="1"/>
    </xf>
    <xf numFmtId="0" fontId="25" fillId="0" borderId="10" xfId="3719" applyFont="1" applyBorder="1" applyAlignment="1">
      <alignment horizontal="left" vertical="center" wrapText="1"/>
    </xf>
    <xf numFmtId="0" fontId="34" fillId="0" borderId="10" xfId="3719" applyFont="1" applyBorder="1" applyAlignment="1">
      <alignment horizontal="left" vertical="center" wrapText="1"/>
    </xf>
    <xf numFmtId="2" fontId="31" fillId="0" borderId="10" xfId="3719" applyNumberFormat="1" applyFont="1" applyBorder="1" applyAlignment="1">
      <alignment horizontal="center" vertical="center" wrapText="1"/>
    </xf>
    <xf numFmtId="2" fontId="32" fillId="0" borderId="11" xfId="3719" applyNumberFormat="1" applyFont="1" applyBorder="1" applyAlignment="1">
      <alignment horizontal="center" vertical="center" wrapText="1"/>
    </xf>
    <xf numFmtId="0" fontId="32" fillId="0" borderId="10" xfId="3719" applyFont="1" applyBorder="1" applyAlignment="1">
      <alignment horizontal="left" vertical="center" wrapText="1"/>
    </xf>
    <xf numFmtId="0" fontId="35" fillId="0" borderId="0" xfId="0" applyFont="1"/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7" fillId="0" borderId="16" xfId="3717" applyFont="1" applyBorder="1" applyAlignment="1">
      <alignment vertical="center"/>
    </xf>
    <xf numFmtId="3" fontId="35" fillId="0" borderId="17" xfId="0" applyNumberFormat="1" applyFont="1" applyBorder="1" applyAlignment="1">
      <alignment horizontal="center" vertical="center"/>
    </xf>
    <xf numFmtId="4" fontId="35" fillId="0" borderId="18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19" xfId="2925" applyFont="1" applyBorder="1" applyAlignment="1">
      <alignment vertical="center" wrapText="1"/>
    </xf>
    <xf numFmtId="3" fontId="39" fillId="0" borderId="20" xfId="0" applyNumberFormat="1" applyFont="1" applyBorder="1" applyAlignment="1">
      <alignment horizontal="center" vertical="center"/>
    </xf>
    <xf numFmtId="4" fontId="39" fillId="0" borderId="21" xfId="0" applyNumberFormat="1" applyFont="1" applyBorder="1" applyAlignment="1">
      <alignment horizontal="center" vertical="center"/>
    </xf>
    <xf numFmtId="0" fontId="35" fillId="0" borderId="0" xfId="2181" applyFont="1"/>
    <xf numFmtId="0" fontId="40" fillId="0" borderId="0" xfId="2181" applyFont="1"/>
    <xf numFmtId="0" fontId="41" fillId="0" borderId="0" xfId="2181" applyFont="1"/>
    <xf numFmtId="0" fontId="42" fillId="0" borderId="0" xfId="2181" applyFont="1"/>
    <xf numFmtId="4" fontId="42" fillId="0" borderId="0" xfId="2181" applyNumberFormat="1" applyFont="1" applyAlignment="1">
      <alignment horizontal="left"/>
    </xf>
    <xf numFmtId="0" fontId="42" fillId="0" borderId="0" xfId="2181" applyFont="1" applyAlignment="1">
      <alignment horizontal="center"/>
    </xf>
    <xf numFmtId="167" fontId="42" fillId="0" borderId="0" xfId="2181" applyNumberFormat="1" applyFont="1"/>
    <xf numFmtId="4" fontId="41" fillId="0" borderId="0" xfId="2181" applyNumberFormat="1" applyFont="1" applyAlignment="1">
      <alignment horizontal="left"/>
    </xf>
    <xf numFmtId="0" fontId="43" fillId="0" borderId="0" xfId="3717" applyFont="1"/>
    <xf numFmtId="0" fontId="44" fillId="0" borderId="13" xfId="3717" applyFont="1" applyBorder="1" applyAlignment="1">
      <alignment horizontal="center" vertical="center" wrapText="1"/>
    </xf>
    <xf numFmtId="0" fontId="44" fillId="0" borderId="14" xfId="3717" applyFont="1" applyBorder="1" applyAlignment="1">
      <alignment horizontal="center" vertical="center"/>
    </xf>
    <xf numFmtId="3" fontId="44" fillId="0" borderId="14" xfId="3717" applyNumberFormat="1" applyFont="1" applyBorder="1" applyAlignment="1">
      <alignment horizontal="center" vertical="center" wrapText="1"/>
    </xf>
    <xf numFmtId="3" fontId="44" fillId="0" borderId="15" xfId="3717" applyNumberFormat="1" applyFont="1" applyBorder="1" applyAlignment="1">
      <alignment horizontal="center" vertical="center" wrapText="1"/>
    </xf>
    <xf numFmtId="0" fontId="44" fillId="0" borderId="22" xfId="3718" applyFont="1" applyBorder="1" applyAlignment="1">
      <alignment horizontal="center" vertical="center" wrapText="1"/>
    </xf>
    <xf numFmtId="0" fontId="44" fillId="0" borderId="23" xfId="3718" applyFont="1" applyBorder="1" applyAlignment="1">
      <alignment horizontal="center" vertical="center" wrapText="1"/>
    </xf>
    <xf numFmtId="0" fontId="44" fillId="0" borderId="23" xfId="3718" applyFont="1" applyBorder="1" applyAlignment="1">
      <alignment horizontal="center" vertical="center"/>
    </xf>
    <xf numFmtId="0" fontId="44" fillId="26" borderId="23" xfId="3718" applyFont="1" applyFill="1" applyBorder="1" applyAlignment="1">
      <alignment horizontal="center" vertical="center" wrapText="1"/>
    </xf>
    <xf numFmtId="0" fontId="44" fillId="0" borderId="24" xfId="3718" applyFont="1" applyBorder="1" applyAlignment="1">
      <alignment horizontal="center" vertical="center" wrapText="1"/>
    </xf>
    <xf numFmtId="0" fontId="44" fillId="0" borderId="16" xfId="3717" applyFont="1" applyBorder="1" applyAlignment="1">
      <alignment horizontal="center" vertical="center" wrapText="1"/>
    </xf>
    <xf numFmtId="0" fontId="44" fillId="0" borderId="17" xfId="3717" applyFont="1" applyBorder="1" applyAlignment="1">
      <alignment horizontal="center" vertical="center"/>
    </xf>
    <xf numFmtId="3" fontId="44" fillId="0" borderId="17" xfId="3717" applyNumberFormat="1" applyFont="1" applyBorder="1" applyAlignment="1">
      <alignment horizontal="center" vertical="center" wrapText="1"/>
    </xf>
    <xf numFmtId="3" fontId="44" fillId="0" borderId="18" xfId="3717" applyNumberFormat="1" applyFont="1" applyBorder="1" applyAlignment="1">
      <alignment horizontal="center" vertical="center" wrapText="1"/>
    </xf>
    <xf numFmtId="0" fontId="43" fillId="0" borderId="14" xfId="3718" applyFont="1" applyBorder="1" applyAlignment="1">
      <alignment wrapText="1"/>
    </xf>
    <xf numFmtId="4" fontId="43" fillId="0" borderId="14" xfId="3718" applyNumberFormat="1" applyFont="1" applyBorder="1"/>
    <xf numFmtId="2" fontId="43" fillId="26" borderId="14" xfId="3718" applyNumberFormat="1" applyFont="1" applyFill="1" applyBorder="1"/>
    <xf numFmtId="0" fontId="43" fillId="26" borderId="14" xfId="3718" applyFont="1" applyFill="1" applyBorder="1"/>
    <xf numFmtId="2" fontId="43" fillId="0" borderId="14" xfId="3718" applyNumberFormat="1" applyFont="1" applyBorder="1"/>
    <xf numFmtId="2" fontId="43" fillId="0" borderId="15" xfId="3718" applyNumberFormat="1" applyFont="1" applyBorder="1"/>
    <xf numFmtId="3" fontId="43" fillId="0" borderId="16" xfId="3717" applyNumberFormat="1" applyFont="1" applyBorder="1" applyAlignment="1">
      <alignment vertical="center" wrapText="1"/>
    </xf>
    <xf numFmtId="3" fontId="43" fillId="0" borderId="17" xfId="3717" applyNumberFormat="1" applyFont="1" applyBorder="1" applyAlignment="1">
      <alignment horizontal="center" vertical="center"/>
    </xf>
    <xf numFmtId="3" fontId="43" fillId="0" borderId="18" xfId="3717" applyNumberFormat="1" applyFont="1" applyBorder="1" applyAlignment="1">
      <alignment horizontal="center" vertical="center"/>
    </xf>
    <xf numFmtId="0" fontId="43" fillId="0" borderId="17" xfId="3718" applyFont="1" applyBorder="1" applyAlignment="1">
      <alignment wrapText="1"/>
    </xf>
    <xf numFmtId="4" fontId="43" fillId="0" borderId="17" xfId="3718" applyNumberFormat="1" applyFont="1" applyBorder="1"/>
    <xf numFmtId="2" fontId="43" fillId="26" borderId="17" xfId="3718" applyNumberFormat="1" applyFont="1" applyFill="1" applyBorder="1"/>
    <xf numFmtId="0" fontId="43" fillId="26" borderId="17" xfId="3718" applyFont="1" applyFill="1" applyBorder="1"/>
    <xf numFmtId="2" fontId="43" fillId="0" borderId="17" xfId="3718" applyNumberFormat="1" applyFont="1" applyBorder="1"/>
    <xf numFmtId="2" fontId="43" fillId="0" borderId="18" xfId="3718" applyNumberFormat="1" applyFont="1" applyBorder="1"/>
    <xf numFmtId="0" fontId="43" fillId="0" borderId="20" xfId="3718" applyFont="1" applyBorder="1"/>
    <xf numFmtId="4" fontId="43" fillId="0" borderId="20" xfId="3718" applyNumberFormat="1" applyFont="1" applyBorder="1"/>
    <xf numFmtId="0" fontId="43" fillId="26" borderId="20" xfId="3718" applyFont="1" applyFill="1" applyBorder="1"/>
    <xf numFmtId="0" fontId="43" fillId="0" borderId="21" xfId="3718" applyFont="1" applyBorder="1"/>
    <xf numFmtId="0" fontId="43" fillId="0" borderId="0" xfId="3717" applyFont="1" applyAlignment="1">
      <alignment vertical="center"/>
    </xf>
    <xf numFmtId="3" fontId="43" fillId="0" borderId="16" xfId="3717" applyNumberFormat="1" applyFont="1" applyBorder="1" applyAlignment="1">
      <alignment horizontal="center" vertical="center"/>
    </xf>
    <xf numFmtId="2" fontId="43" fillId="0" borderId="0" xfId="3717" applyNumberFormat="1" applyFont="1" applyAlignment="1">
      <alignment vertical="center"/>
    </xf>
    <xf numFmtId="3" fontId="43" fillId="0" borderId="17" xfId="3717" applyNumberFormat="1" applyFont="1" applyBorder="1" applyAlignment="1">
      <alignment horizontal="center" vertical="center" wrapText="1"/>
    </xf>
    <xf numFmtId="0" fontId="43" fillId="0" borderId="19" xfId="3717" applyFont="1" applyBorder="1" applyAlignment="1">
      <alignment vertical="center"/>
    </xf>
    <xf numFmtId="0" fontId="43" fillId="0" borderId="20" xfId="3717" applyFont="1" applyBorder="1" applyAlignment="1">
      <alignment vertical="center"/>
    </xf>
    <xf numFmtId="3" fontId="43" fillId="0" borderId="20" xfId="3717" applyNumberFormat="1" applyFont="1" applyBorder="1" applyAlignment="1">
      <alignment vertical="center"/>
    </xf>
    <xf numFmtId="3" fontId="43" fillId="0" borderId="21" xfId="3717" applyNumberFormat="1" applyFont="1" applyBorder="1" applyAlignment="1">
      <alignment vertical="center"/>
    </xf>
    <xf numFmtId="0" fontId="44" fillId="0" borderId="0" xfId="3717" applyFont="1"/>
    <xf numFmtId="0" fontId="44" fillId="0" borderId="29" xfId="2190" applyFont="1" applyBorder="1" applyAlignment="1">
      <alignment horizontal="center" vertical="center"/>
    </xf>
    <xf numFmtId="0" fontId="44" fillId="0" borderId="10" xfId="2190" applyFont="1" applyBorder="1" applyAlignment="1">
      <alignment horizontal="center" vertical="center" wrapText="1"/>
    </xf>
    <xf numFmtId="2" fontId="43" fillId="0" borderId="32" xfId="3718" applyNumberFormat="1" applyFont="1" applyBorder="1" applyAlignment="1">
      <alignment horizontal="left" vertical="center" wrapText="1"/>
    </xf>
    <xf numFmtId="168" fontId="43" fillId="0" borderId="33" xfId="3718" applyNumberFormat="1" applyFont="1" applyBorder="1" applyAlignment="1">
      <alignment horizontal="center" vertical="center" wrapText="1"/>
    </xf>
    <xf numFmtId="2" fontId="43" fillId="0" borderId="34" xfId="3718" applyNumberFormat="1" applyFont="1" applyBorder="1" applyAlignment="1">
      <alignment horizontal="left" vertical="center" wrapText="1"/>
    </xf>
    <xf numFmtId="168" fontId="43" fillId="0" borderId="35" xfId="3718" applyNumberFormat="1" applyFont="1" applyBorder="1" applyAlignment="1">
      <alignment horizontal="center" vertical="center" wrapText="1"/>
    </xf>
    <xf numFmtId="2" fontId="43" fillId="0" borderId="36" xfId="3718" applyNumberFormat="1" applyFont="1" applyBorder="1" applyAlignment="1">
      <alignment horizontal="left" vertical="center" wrapText="1"/>
    </xf>
    <xf numFmtId="168" fontId="43" fillId="0" borderId="37" xfId="3718" applyNumberFormat="1" applyFont="1" applyBorder="1" applyAlignment="1">
      <alignment horizontal="center" vertical="center" wrapText="1"/>
    </xf>
    <xf numFmtId="2" fontId="44" fillId="0" borderId="29" xfId="3718" applyNumberFormat="1" applyFont="1" applyBorder="1" applyAlignment="1">
      <alignment horizontal="left" vertical="center" wrapText="1"/>
    </xf>
    <xf numFmtId="168" fontId="44" fillId="0" borderId="10" xfId="3718" applyNumberFormat="1" applyFont="1" applyBorder="1" applyAlignment="1">
      <alignment horizontal="center" vertical="center" wrapText="1"/>
    </xf>
    <xf numFmtId="0" fontId="35" fillId="0" borderId="30" xfId="2190" applyFont="1" applyBorder="1"/>
    <xf numFmtId="0" fontId="35" fillId="0" borderId="38" xfId="2190" applyFont="1" applyBorder="1"/>
    <xf numFmtId="0" fontId="35" fillId="0" borderId="30" xfId="2181" applyFont="1" applyBorder="1"/>
    <xf numFmtId="0" fontId="35" fillId="0" borderId="38" xfId="2181" applyFont="1" applyBorder="1"/>
    <xf numFmtId="2" fontId="43" fillId="0" borderId="30" xfId="3718" applyNumberFormat="1" applyFont="1" applyBorder="1" applyAlignment="1">
      <alignment horizontal="left" vertical="center" wrapText="1"/>
    </xf>
    <xf numFmtId="168" fontId="43" fillId="0" borderId="39" xfId="3718" applyNumberFormat="1" applyFont="1" applyBorder="1" applyAlignment="1">
      <alignment horizontal="center" vertical="center" wrapText="1"/>
    </xf>
    <xf numFmtId="0" fontId="27" fillId="0" borderId="0" xfId="3719" applyFont="1" applyAlignment="1">
      <alignment horizontal="center"/>
    </xf>
    <xf numFmtId="0" fontId="28" fillId="0" borderId="0" xfId="3719" applyFont="1" applyAlignment="1">
      <alignment horizontal="center"/>
    </xf>
    <xf numFmtId="0" fontId="27" fillId="0" borderId="0" xfId="3719" applyFont="1" applyAlignment="1">
      <alignment horizontal="center" wrapText="1"/>
    </xf>
    <xf numFmtId="0" fontId="36" fillId="0" borderId="12" xfId="0" applyFont="1" applyBorder="1" applyAlignment="1">
      <alignment horizontal="center" vertical="center"/>
    </xf>
    <xf numFmtId="0" fontId="44" fillId="0" borderId="29" xfId="2190" applyFont="1" applyBorder="1" applyAlignment="1">
      <alignment horizontal="center" vertical="center" wrapText="1"/>
    </xf>
    <xf numFmtId="0" fontId="44" fillId="0" borderId="31" xfId="2190" applyFont="1" applyBorder="1" applyAlignment="1">
      <alignment horizontal="center" vertical="center" wrapText="1"/>
    </xf>
    <xf numFmtId="0" fontId="43" fillId="0" borderId="25" xfId="3718" applyFont="1" applyBorder="1" applyAlignment="1">
      <alignment horizontal="center" vertical="center" wrapText="1"/>
    </xf>
    <xf numFmtId="0" fontId="43" fillId="0" borderId="27" xfId="3718" applyFont="1" applyBorder="1" applyAlignment="1">
      <alignment horizontal="center" vertical="center" wrapText="1"/>
    </xf>
    <xf numFmtId="0" fontId="44" fillId="0" borderId="28" xfId="2190" applyFont="1" applyBorder="1" applyAlignment="1">
      <alignment horizontal="center" vertical="center" wrapText="1"/>
    </xf>
    <xf numFmtId="0" fontId="44" fillId="0" borderId="30" xfId="2190" applyFont="1" applyBorder="1" applyAlignment="1">
      <alignment horizontal="center" vertical="center" wrapText="1"/>
    </xf>
    <xf numFmtId="0" fontId="44" fillId="0" borderId="40" xfId="2190" applyFont="1" applyBorder="1" applyAlignment="1">
      <alignment horizontal="center" vertical="center" wrapText="1"/>
    </xf>
    <xf numFmtId="0" fontId="44" fillId="0" borderId="29" xfId="2190" applyFont="1" applyBorder="1" applyAlignment="1">
      <alignment horizontal="center" vertical="center"/>
    </xf>
    <xf numFmtId="0" fontId="44" fillId="0" borderId="31" xfId="2190" applyFont="1" applyBorder="1" applyAlignment="1">
      <alignment horizontal="center" vertical="center"/>
    </xf>
    <xf numFmtId="3" fontId="43" fillId="0" borderId="16" xfId="3717" applyNumberFormat="1" applyFont="1" applyBorder="1" applyAlignment="1">
      <alignment horizontal="center" vertical="center"/>
    </xf>
    <xf numFmtId="3" fontId="43" fillId="0" borderId="17" xfId="3717" applyNumberFormat="1" applyFont="1" applyBorder="1" applyAlignment="1">
      <alignment horizontal="center" vertical="center"/>
    </xf>
    <xf numFmtId="0" fontId="43" fillId="0" borderId="26" xfId="3718" applyFont="1" applyBorder="1" applyAlignment="1">
      <alignment horizontal="center" vertical="center" wrapText="1"/>
    </xf>
    <xf numFmtId="3" fontId="43" fillId="0" borderId="18" xfId="3717" applyNumberFormat="1" applyFont="1" applyBorder="1" applyAlignment="1">
      <alignment horizontal="center" vertical="center"/>
    </xf>
  </cellXfs>
  <cellStyles count="4205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Денежный 3" xfId="1678"/>
    <cellStyle name="Денежный 3 2" xfId="1679"/>
    <cellStyle name="Денежный 3 2 2" xfId="1680"/>
    <cellStyle name="Денежный 3 3" xfId="1681"/>
    <cellStyle name="Денежный 3 4" xfId="1682"/>
    <cellStyle name="Денежный 3 5" xfId="1683"/>
    <cellStyle name="Заголовок 1 10" xfId="1684"/>
    <cellStyle name="Заголовок 1 11" xfId="1685"/>
    <cellStyle name="Заголовок 1 12" xfId="1686"/>
    <cellStyle name="Заголовок 1 13" xfId="1687"/>
    <cellStyle name="Заголовок 1 14" xfId="1688"/>
    <cellStyle name="Заголовок 1 15" xfId="1689"/>
    <cellStyle name="Заголовок 1 16" xfId="1690"/>
    <cellStyle name="Заголовок 1 17" xfId="1691"/>
    <cellStyle name="Заголовок 1 18" xfId="1692"/>
    <cellStyle name="Заголовок 1 19" xfId="1693"/>
    <cellStyle name="Заголовок 1 2" xfId="1694"/>
    <cellStyle name="Заголовок 1 20" xfId="1695"/>
    <cellStyle name="Заголовок 1 21" xfId="1696"/>
    <cellStyle name="Заголовок 1 22" xfId="1697"/>
    <cellStyle name="Заголовок 1 23" xfId="1698"/>
    <cellStyle name="Заголовок 1 24" xfId="1699"/>
    <cellStyle name="Заголовок 1 25" xfId="1700"/>
    <cellStyle name="Заголовок 1 26" xfId="1701"/>
    <cellStyle name="Заголовок 1 27" xfId="1702"/>
    <cellStyle name="Заголовок 1 28" xfId="1703"/>
    <cellStyle name="Заголовок 1 29" xfId="1704"/>
    <cellStyle name="Заголовок 1 3" xfId="1705"/>
    <cellStyle name="Заголовок 1 30" xfId="1706"/>
    <cellStyle name="Заголовок 1 31" xfId="1707"/>
    <cellStyle name="Заголовок 1 32" xfId="1708"/>
    <cellStyle name="Заголовок 1 33" xfId="1709"/>
    <cellStyle name="Заголовок 1 34" xfId="1710"/>
    <cellStyle name="Заголовок 1 35" xfId="1711"/>
    <cellStyle name="Заголовок 1 36" xfId="1712"/>
    <cellStyle name="Заголовок 1 37" xfId="1713"/>
    <cellStyle name="Заголовок 1 38" xfId="1714"/>
    <cellStyle name="Заголовок 1 39" xfId="1715"/>
    <cellStyle name="Заголовок 1 4" xfId="1716"/>
    <cellStyle name="Заголовок 1 40" xfId="1717"/>
    <cellStyle name="Заголовок 1 41" xfId="1718"/>
    <cellStyle name="Заголовок 1 42" xfId="1719"/>
    <cellStyle name="Заголовок 1 43" xfId="1720"/>
    <cellStyle name="Заголовок 1 44" xfId="1721"/>
    <cellStyle name="Заголовок 1 45" xfId="1722"/>
    <cellStyle name="Заголовок 1 46" xfId="1723"/>
    <cellStyle name="Заголовок 1 47" xfId="1724"/>
    <cellStyle name="Заголовок 1 48" xfId="1725"/>
    <cellStyle name="Заголовок 1 49" xfId="1726"/>
    <cellStyle name="Заголовок 1 5" xfId="1727"/>
    <cellStyle name="Заголовок 1 50" xfId="1728"/>
    <cellStyle name="Заголовок 1 51" xfId="1729"/>
    <cellStyle name="Заголовок 1 52" xfId="1730"/>
    <cellStyle name="Заголовок 1 53" xfId="1731"/>
    <cellStyle name="Заголовок 1 54" xfId="1732"/>
    <cellStyle name="Заголовок 1 55" xfId="1733"/>
    <cellStyle name="Заголовок 1 56" xfId="1734"/>
    <cellStyle name="Заголовок 1 57" xfId="1735"/>
    <cellStyle name="Заголовок 1 58" xfId="1736"/>
    <cellStyle name="Заголовок 1 59" xfId="1737"/>
    <cellStyle name="Заголовок 1 6" xfId="1738"/>
    <cellStyle name="Заголовок 1 60" xfId="1739"/>
    <cellStyle name="Заголовок 1 61" xfId="1740"/>
    <cellStyle name="Заголовок 1 62" xfId="1741"/>
    <cellStyle name="Заголовок 1 63" xfId="1742"/>
    <cellStyle name="Заголовок 1 7" xfId="1743"/>
    <cellStyle name="Заголовок 1 8" xfId="1744"/>
    <cellStyle name="Заголовок 1 9" xfId="1745"/>
    <cellStyle name="Заголовок 2 10" xfId="1746"/>
    <cellStyle name="Заголовок 2 11" xfId="1747"/>
    <cellStyle name="Заголовок 2 12" xfId="1748"/>
    <cellStyle name="Заголовок 2 13" xfId="1749"/>
    <cellStyle name="Заголовок 2 14" xfId="1750"/>
    <cellStyle name="Заголовок 2 15" xfId="1751"/>
    <cellStyle name="Заголовок 2 16" xfId="1752"/>
    <cellStyle name="Заголовок 2 17" xfId="1753"/>
    <cellStyle name="Заголовок 2 18" xfId="1754"/>
    <cellStyle name="Заголовок 2 19" xfId="1755"/>
    <cellStyle name="Заголовок 2 2" xfId="1756"/>
    <cellStyle name="Заголовок 2 20" xfId="1757"/>
    <cellStyle name="Заголовок 2 21" xfId="1758"/>
    <cellStyle name="Заголовок 2 22" xfId="1759"/>
    <cellStyle name="Заголовок 2 23" xfId="1760"/>
    <cellStyle name="Заголовок 2 24" xfId="1761"/>
    <cellStyle name="Заголовок 2 25" xfId="1762"/>
    <cellStyle name="Заголовок 2 26" xfId="1763"/>
    <cellStyle name="Заголовок 2 27" xfId="1764"/>
    <cellStyle name="Заголовок 2 28" xfId="1765"/>
    <cellStyle name="Заголовок 2 29" xfId="1766"/>
    <cellStyle name="Заголовок 2 3" xfId="1767"/>
    <cellStyle name="Заголовок 2 30" xfId="1768"/>
    <cellStyle name="Заголовок 2 31" xfId="1769"/>
    <cellStyle name="Заголовок 2 32" xfId="1770"/>
    <cellStyle name="Заголовок 2 33" xfId="1771"/>
    <cellStyle name="Заголовок 2 34" xfId="1772"/>
    <cellStyle name="Заголовок 2 35" xfId="1773"/>
    <cellStyle name="Заголовок 2 36" xfId="1774"/>
    <cellStyle name="Заголовок 2 37" xfId="1775"/>
    <cellStyle name="Заголовок 2 38" xfId="1776"/>
    <cellStyle name="Заголовок 2 39" xfId="1777"/>
    <cellStyle name="Заголовок 2 4" xfId="1778"/>
    <cellStyle name="Заголовок 2 40" xfId="1779"/>
    <cellStyle name="Заголовок 2 41" xfId="1780"/>
    <cellStyle name="Заголовок 2 42" xfId="1781"/>
    <cellStyle name="Заголовок 2 43" xfId="1782"/>
    <cellStyle name="Заголовок 2 44" xfId="1783"/>
    <cellStyle name="Заголовок 2 45" xfId="1784"/>
    <cellStyle name="Заголовок 2 46" xfId="1785"/>
    <cellStyle name="Заголовок 2 47" xfId="1786"/>
    <cellStyle name="Заголовок 2 48" xfId="1787"/>
    <cellStyle name="Заголовок 2 49" xfId="1788"/>
    <cellStyle name="Заголовок 2 5" xfId="1789"/>
    <cellStyle name="Заголовок 2 50" xfId="1790"/>
    <cellStyle name="Заголовок 2 51" xfId="1791"/>
    <cellStyle name="Заголовок 2 52" xfId="1792"/>
    <cellStyle name="Заголовок 2 53" xfId="1793"/>
    <cellStyle name="Заголовок 2 54" xfId="1794"/>
    <cellStyle name="Заголовок 2 55" xfId="1795"/>
    <cellStyle name="Заголовок 2 56" xfId="1796"/>
    <cellStyle name="Заголовок 2 57" xfId="1797"/>
    <cellStyle name="Заголовок 2 58" xfId="1798"/>
    <cellStyle name="Заголовок 2 59" xfId="1799"/>
    <cellStyle name="Заголовок 2 6" xfId="1800"/>
    <cellStyle name="Заголовок 2 60" xfId="1801"/>
    <cellStyle name="Заголовок 2 61" xfId="1802"/>
    <cellStyle name="Заголовок 2 62" xfId="1803"/>
    <cellStyle name="Заголовок 2 63" xfId="1804"/>
    <cellStyle name="Заголовок 2 7" xfId="1805"/>
    <cellStyle name="Заголовок 2 8" xfId="1806"/>
    <cellStyle name="Заголовок 2 9" xfId="1807"/>
    <cellStyle name="Заголовок 3 10" xfId="1808"/>
    <cellStyle name="Заголовок 3 11" xfId="1809"/>
    <cellStyle name="Заголовок 3 12" xfId="1810"/>
    <cellStyle name="Заголовок 3 13" xfId="1811"/>
    <cellStyle name="Заголовок 3 14" xfId="1812"/>
    <cellStyle name="Заголовок 3 15" xfId="1813"/>
    <cellStyle name="Заголовок 3 16" xfId="1814"/>
    <cellStyle name="Заголовок 3 17" xfId="1815"/>
    <cellStyle name="Заголовок 3 18" xfId="1816"/>
    <cellStyle name="Заголовок 3 19" xfId="1817"/>
    <cellStyle name="Заголовок 3 2" xfId="1818"/>
    <cellStyle name="Заголовок 3 20" xfId="1819"/>
    <cellStyle name="Заголовок 3 21" xfId="1820"/>
    <cellStyle name="Заголовок 3 22" xfId="1821"/>
    <cellStyle name="Заголовок 3 23" xfId="1822"/>
    <cellStyle name="Заголовок 3 24" xfId="1823"/>
    <cellStyle name="Заголовок 3 25" xfId="1824"/>
    <cellStyle name="Заголовок 3 26" xfId="1825"/>
    <cellStyle name="Заголовок 3 27" xfId="1826"/>
    <cellStyle name="Заголовок 3 28" xfId="1827"/>
    <cellStyle name="Заголовок 3 29" xfId="1828"/>
    <cellStyle name="Заголовок 3 3" xfId="1829"/>
    <cellStyle name="Заголовок 3 30" xfId="1830"/>
    <cellStyle name="Заголовок 3 31" xfId="1831"/>
    <cellStyle name="Заголовок 3 32" xfId="1832"/>
    <cellStyle name="Заголовок 3 33" xfId="1833"/>
    <cellStyle name="Заголовок 3 34" xfId="1834"/>
    <cellStyle name="Заголовок 3 35" xfId="1835"/>
    <cellStyle name="Заголовок 3 36" xfId="1836"/>
    <cellStyle name="Заголовок 3 37" xfId="1837"/>
    <cellStyle name="Заголовок 3 38" xfId="1838"/>
    <cellStyle name="Заголовок 3 39" xfId="1839"/>
    <cellStyle name="Заголовок 3 4" xfId="1840"/>
    <cellStyle name="Заголовок 3 40" xfId="1841"/>
    <cellStyle name="Заголовок 3 41" xfId="1842"/>
    <cellStyle name="Заголовок 3 42" xfId="1843"/>
    <cellStyle name="Заголовок 3 43" xfId="1844"/>
    <cellStyle name="Заголовок 3 44" xfId="1845"/>
    <cellStyle name="Заголовок 3 45" xfId="1846"/>
    <cellStyle name="Заголовок 3 46" xfId="1847"/>
    <cellStyle name="Заголовок 3 47" xfId="1848"/>
    <cellStyle name="Заголовок 3 48" xfId="1849"/>
    <cellStyle name="Заголовок 3 49" xfId="1850"/>
    <cellStyle name="Заголовок 3 5" xfId="1851"/>
    <cellStyle name="Заголовок 3 50" xfId="1852"/>
    <cellStyle name="Заголовок 3 51" xfId="1853"/>
    <cellStyle name="Заголовок 3 52" xfId="1854"/>
    <cellStyle name="Заголовок 3 53" xfId="1855"/>
    <cellStyle name="Заголовок 3 54" xfId="1856"/>
    <cellStyle name="Заголовок 3 55" xfId="1857"/>
    <cellStyle name="Заголовок 3 56" xfId="1858"/>
    <cellStyle name="Заголовок 3 57" xfId="1859"/>
    <cellStyle name="Заголовок 3 58" xfId="1860"/>
    <cellStyle name="Заголовок 3 59" xfId="1861"/>
    <cellStyle name="Заголовок 3 6" xfId="1862"/>
    <cellStyle name="Заголовок 3 60" xfId="1863"/>
    <cellStyle name="Заголовок 3 61" xfId="1864"/>
    <cellStyle name="Заголовок 3 62" xfId="1865"/>
    <cellStyle name="Заголовок 3 63" xfId="1866"/>
    <cellStyle name="Заголовок 3 7" xfId="1867"/>
    <cellStyle name="Заголовок 3 8" xfId="1868"/>
    <cellStyle name="Заголовок 3 9" xfId="1869"/>
    <cellStyle name="Заголовок 4 10" xfId="1870"/>
    <cellStyle name="Заголовок 4 11" xfId="1871"/>
    <cellStyle name="Заголовок 4 12" xfId="1872"/>
    <cellStyle name="Заголовок 4 13" xfId="1873"/>
    <cellStyle name="Заголовок 4 14" xfId="1874"/>
    <cellStyle name="Заголовок 4 15" xfId="1875"/>
    <cellStyle name="Заголовок 4 16" xfId="1876"/>
    <cellStyle name="Заголовок 4 17" xfId="1877"/>
    <cellStyle name="Заголовок 4 18" xfId="1878"/>
    <cellStyle name="Заголовок 4 19" xfId="1879"/>
    <cellStyle name="Заголовок 4 2" xfId="1880"/>
    <cellStyle name="Заголовок 4 20" xfId="1881"/>
    <cellStyle name="Заголовок 4 21" xfId="1882"/>
    <cellStyle name="Заголовок 4 22" xfId="1883"/>
    <cellStyle name="Заголовок 4 23" xfId="1884"/>
    <cellStyle name="Заголовок 4 24" xfId="1885"/>
    <cellStyle name="Заголовок 4 25" xfId="1886"/>
    <cellStyle name="Заголовок 4 26" xfId="1887"/>
    <cellStyle name="Заголовок 4 27" xfId="1888"/>
    <cellStyle name="Заголовок 4 28" xfId="1889"/>
    <cellStyle name="Заголовок 4 29" xfId="1890"/>
    <cellStyle name="Заголовок 4 3" xfId="1891"/>
    <cellStyle name="Заголовок 4 30" xfId="1892"/>
    <cellStyle name="Заголовок 4 31" xfId="1893"/>
    <cellStyle name="Заголовок 4 32" xfId="1894"/>
    <cellStyle name="Заголовок 4 33" xfId="1895"/>
    <cellStyle name="Заголовок 4 34" xfId="1896"/>
    <cellStyle name="Заголовок 4 35" xfId="1897"/>
    <cellStyle name="Заголовок 4 36" xfId="1898"/>
    <cellStyle name="Заголовок 4 37" xfId="1899"/>
    <cellStyle name="Заголовок 4 38" xfId="1900"/>
    <cellStyle name="Заголовок 4 39" xfId="1901"/>
    <cellStyle name="Заголовок 4 4" xfId="1902"/>
    <cellStyle name="Заголовок 4 40" xfId="1903"/>
    <cellStyle name="Заголовок 4 41" xfId="1904"/>
    <cellStyle name="Заголовок 4 42" xfId="1905"/>
    <cellStyle name="Заголовок 4 43" xfId="1906"/>
    <cellStyle name="Заголовок 4 44" xfId="1907"/>
    <cellStyle name="Заголовок 4 45" xfId="1908"/>
    <cellStyle name="Заголовок 4 46" xfId="1909"/>
    <cellStyle name="Заголовок 4 47" xfId="1910"/>
    <cellStyle name="Заголовок 4 48" xfId="1911"/>
    <cellStyle name="Заголовок 4 49" xfId="1912"/>
    <cellStyle name="Заголовок 4 5" xfId="1913"/>
    <cellStyle name="Заголовок 4 50" xfId="1914"/>
    <cellStyle name="Заголовок 4 51" xfId="1915"/>
    <cellStyle name="Заголовок 4 52" xfId="1916"/>
    <cellStyle name="Заголовок 4 53" xfId="1917"/>
    <cellStyle name="Заголовок 4 54" xfId="1918"/>
    <cellStyle name="Заголовок 4 55" xfId="1919"/>
    <cellStyle name="Заголовок 4 56" xfId="1920"/>
    <cellStyle name="Заголовок 4 57" xfId="1921"/>
    <cellStyle name="Заголовок 4 58" xfId="1922"/>
    <cellStyle name="Заголовок 4 59" xfId="1923"/>
    <cellStyle name="Заголовок 4 6" xfId="1924"/>
    <cellStyle name="Заголовок 4 60" xfId="1925"/>
    <cellStyle name="Заголовок 4 61" xfId="1926"/>
    <cellStyle name="Заголовок 4 62" xfId="1927"/>
    <cellStyle name="Заголовок 4 63" xfId="1928"/>
    <cellStyle name="Заголовок 4 7" xfId="1929"/>
    <cellStyle name="Заголовок 4 8" xfId="1930"/>
    <cellStyle name="Заголовок 4 9" xfId="1931"/>
    <cellStyle name="Итог 10" xfId="1932"/>
    <cellStyle name="Итог 11" xfId="1933"/>
    <cellStyle name="Итог 12" xfId="1934"/>
    <cellStyle name="Итог 13" xfId="1935"/>
    <cellStyle name="Итог 14" xfId="1936"/>
    <cellStyle name="Итог 15" xfId="1937"/>
    <cellStyle name="Итог 16" xfId="1938"/>
    <cellStyle name="Итог 17" xfId="1939"/>
    <cellStyle name="Итог 18" xfId="1940"/>
    <cellStyle name="Итог 19" xfId="1941"/>
    <cellStyle name="Итог 2" xfId="1942"/>
    <cellStyle name="Итог 20" xfId="1943"/>
    <cellStyle name="Итог 21" xfId="1944"/>
    <cellStyle name="Итог 22" xfId="1945"/>
    <cellStyle name="Итог 23" xfId="1946"/>
    <cellStyle name="Итог 24" xfId="1947"/>
    <cellStyle name="Итог 25" xfId="1948"/>
    <cellStyle name="Итог 26" xfId="1949"/>
    <cellStyle name="Итог 27" xfId="1950"/>
    <cellStyle name="Итог 28" xfId="1951"/>
    <cellStyle name="Итог 29" xfId="1952"/>
    <cellStyle name="Итог 3" xfId="1953"/>
    <cellStyle name="Итог 30" xfId="1954"/>
    <cellStyle name="Итог 31" xfId="1955"/>
    <cellStyle name="Итог 32" xfId="1956"/>
    <cellStyle name="Итог 33" xfId="1957"/>
    <cellStyle name="Итог 34" xfId="1958"/>
    <cellStyle name="Итог 35" xfId="1959"/>
    <cellStyle name="Итог 36" xfId="1960"/>
    <cellStyle name="Итог 37" xfId="1961"/>
    <cellStyle name="Итог 38" xfId="1962"/>
    <cellStyle name="Итог 39" xfId="1963"/>
    <cellStyle name="Итог 4" xfId="1964"/>
    <cellStyle name="Итог 40" xfId="1965"/>
    <cellStyle name="Итог 41" xfId="1966"/>
    <cellStyle name="Итог 42" xfId="1967"/>
    <cellStyle name="Итог 43" xfId="1968"/>
    <cellStyle name="Итог 44" xfId="1969"/>
    <cellStyle name="Итог 45" xfId="1970"/>
    <cellStyle name="Итог 46" xfId="1971"/>
    <cellStyle name="Итог 47" xfId="1972"/>
    <cellStyle name="Итог 48" xfId="1973"/>
    <cellStyle name="Итог 49" xfId="1974"/>
    <cellStyle name="Итог 5" xfId="1975"/>
    <cellStyle name="Итог 50" xfId="1976"/>
    <cellStyle name="Итог 51" xfId="1977"/>
    <cellStyle name="Итог 52" xfId="1978"/>
    <cellStyle name="Итог 53" xfId="1979"/>
    <cellStyle name="Итог 54" xfId="1980"/>
    <cellStyle name="Итог 55" xfId="1981"/>
    <cellStyle name="Итог 56" xfId="1982"/>
    <cellStyle name="Итог 57" xfId="1983"/>
    <cellStyle name="Итог 58" xfId="1984"/>
    <cellStyle name="Итог 59" xfId="1985"/>
    <cellStyle name="Итог 6" xfId="1986"/>
    <cellStyle name="Итог 60" xfId="1987"/>
    <cellStyle name="Итог 61" xfId="1988"/>
    <cellStyle name="Итог 62" xfId="1989"/>
    <cellStyle name="Итог 63" xfId="1990"/>
    <cellStyle name="Итог 7" xfId="1991"/>
    <cellStyle name="Итог 8" xfId="1992"/>
    <cellStyle name="Итог 9" xfId="1993"/>
    <cellStyle name="Контрольная ячейка 10" xfId="1994"/>
    <cellStyle name="Контрольная ячейка 11" xfId="1995"/>
    <cellStyle name="Контрольная ячейка 12" xfId="1996"/>
    <cellStyle name="Контрольная ячейка 13" xfId="1997"/>
    <cellStyle name="Контрольная ячейка 14" xfId="1998"/>
    <cellStyle name="Контрольная ячейка 15" xfId="1999"/>
    <cellStyle name="Контрольная ячейка 16" xfId="2000"/>
    <cellStyle name="Контрольная ячейка 17" xfId="2001"/>
    <cellStyle name="Контрольная ячейка 18" xfId="2002"/>
    <cellStyle name="Контрольная ячейка 19" xfId="2003"/>
    <cellStyle name="Контрольная ячейка 2" xfId="2004"/>
    <cellStyle name="Контрольная ячейка 20" xfId="2005"/>
    <cellStyle name="Контрольная ячейка 21" xfId="2006"/>
    <cellStyle name="Контрольная ячейка 22" xfId="2007"/>
    <cellStyle name="Контрольная ячейка 23" xfId="2008"/>
    <cellStyle name="Контрольная ячейка 24" xfId="2009"/>
    <cellStyle name="Контрольная ячейка 25" xfId="2010"/>
    <cellStyle name="Контрольная ячейка 26" xfId="2011"/>
    <cellStyle name="Контрольная ячейка 27" xfId="2012"/>
    <cellStyle name="Контрольная ячейка 28" xfId="2013"/>
    <cellStyle name="Контрольная ячейка 29" xfId="2014"/>
    <cellStyle name="Контрольная ячейка 3" xfId="2015"/>
    <cellStyle name="Контрольная ячейка 30" xfId="2016"/>
    <cellStyle name="Контрольная ячейка 31" xfId="2017"/>
    <cellStyle name="Контрольная ячейка 32" xfId="2018"/>
    <cellStyle name="Контрольная ячейка 33" xfId="2019"/>
    <cellStyle name="Контрольная ячейка 34" xfId="2020"/>
    <cellStyle name="Контрольная ячейка 35" xfId="2021"/>
    <cellStyle name="Контрольная ячейка 36" xfId="2022"/>
    <cellStyle name="Контрольная ячейка 37" xfId="2023"/>
    <cellStyle name="Контрольная ячейка 38" xfId="2024"/>
    <cellStyle name="Контрольная ячейка 39" xfId="2025"/>
    <cellStyle name="Контрольная ячейка 4" xfId="2026"/>
    <cellStyle name="Контрольная ячейка 40" xfId="2027"/>
    <cellStyle name="Контрольная ячейка 41" xfId="2028"/>
    <cellStyle name="Контрольная ячейка 42" xfId="2029"/>
    <cellStyle name="Контрольная ячейка 43" xfId="2030"/>
    <cellStyle name="Контрольная ячейка 44" xfId="2031"/>
    <cellStyle name="Контрольная ячейка 45" xfId="2032"/>
    <cellStyle name="Контрольная ячейка 46" xfId="2033"/>
    <cellStyle name="Контрольная ячейка 47" xfId="2034"/>
    <cellStyle name="Контрольная ячейка 48" xfId="2035"/>
    <cellStyle name="Контрольная ячейка 49" xfId="2036"/>
    <cellStyle name="Контрольная ячейка 5" xfId="2037"/>
    <cellStyle name="Контрольная ячейка 50" xfId="2038"/>
    <cellStyle name="Контрольная ячейка 51" xfId="2039"/>
    <cellStyle name="Контрольная ячейка 52" xfId="2040"/>
    <cellStyle name="Контрольная ячейка 53" xfId="2041"/>
    <cellStyle name="Контрольная ячейка 54" xfId="2042"/>
    <cellStyle name="Контрольная ячейка 55" xfId="2043"/>
    <cellStyle name="Контрольная ячейка 56" xfId="2044"/>
    <cellStyle name="Контрольная ячейка 57" xfId="2045"/>
    <cellStyle name="Контрольная ячейка 58" xfId="2046"/>
    <cellStyle name="Контрольная ячейка 59" xfId="2047"/>
    <cellStyle name="Контрольная ячейка 6" xfId="2048"/>
    <cellStyle name="Контрольная ячейка 60" xfId="2049"/>
    <cellStyle name="Контрольная ячейка 61" xfId="2050"/>
    <cellStyle name="Контрольная ячейка 62" xfId="2051"/>
    <cellStyle name="Контрольная ячейка 63" xfId="2052"/>
    <cellStyle name="Контрольная ячейка 7" xfId="2053"/>
    <cellStyle name="Контрольная ячейка 8" xfId="2054"/>
    <cellStyle name="Контрольная ячейка 9" xfId="2055"/>
    <cellStyle name="Название 10" xfId="2056"/>
    <cellStyle name="Название 11" xfId="2057"/>
    <cellStyle name="Название 12" xfId="2058"/>
    <cellStyle name="Название 13" xfId="2059"/>
    <cellStyle name="Название 14" xfId="2060"/>
    <cellStyle name="Название 15" xfId="2061"/>
    <cellStyle name="Название 16" xfId="2062"/>
    <cellStyle name="Название 17" xfId="2063"/>
    <cellStyle name="Название 18" xfId="2064"/>
    <cellStyle name="Название 19" xfId="2065"/>
    <cellStyle name="Название 2" xfId="2066"/>
    <cellStyle name="Название 20" xfId="2067"/>
    <cellStyle name="Название 21" xfId="2068"/>
    <cellStyle name="Название 22" xfId="2069"/>
    <cellStyle name="Название 23" xfId="2070"/>
    <cellStyle name="Название 24" xfId="2071"/>
    <cellStyle name="Название 25" xfId="2072"/>
    <cellStyle name="Название 26" xfId="2073"/>
    <cellStyle name="Название 27" xfId="2074"/>
    <cellStyle name="Название 28" xfId="2075"/>
    <cellStyle name="Название 29" xfId="2076"/>
    <cellStyle name="Название 3" xfId="2077"/>
    <cellStyle name="Название 30" xfId="2078"/>
    <cellStyle name="Название 31" xfId="2079"/>
    <cellStyle name="Название 32" xfId="2080"/>
    <cellStyle name="Название 33" xfId="2081"/>
    <cellStyle name="Название 34" xfId="2082"/>
    <cellStyle name="Название 35" xfId="2083"/>
    <cellStyle name="Название 36" xfId="2084"/>
    <cellStyle name="Название 37" xfId="2085"/>
    <cellStyle name="Название 38" xfId="2086"/>
    <cellStyle name="Название 39" xfId="2087"/>
    <cellStyle name="Название 4" xfId="2088"/>
    <cellStyle name="Название 40" xfId="2089"/>
    <cellStyle name="Название 41" xfId="2090"/>
    <cellStyle name="Название 42" xfId="2091"/>
    <cellStyle name="Название 43" xfId="2092"/>
    <cellStyle name="Название 44" xfId="2093"/>
    <cellStyle name="Название 45" xfId="2094"/>
    <cellStyle name="Название 46" xfId="2095"/>
    <cellStyle name="Название 47" xfId="2096"/>
    <cellStyle name="Название 48" xfId="2097"/>
    <cellStyle name="Название 49" xfId="2098"/>
    <cellStyle name="Название 5" xfId="2099"/>
    <cellStyle name="Название 50" xfId="2100"/>
    <cellStyle name="Название 51" xfId="2101"/>
    <cellStyle name="Название 52" xfId="2102"/>
    <cellStyle name="Название 53" xfId="2103"/>
    <cellStyle name="Название 54" xfId="2104"/>
    <cellStyle name="Название 55" xfId="2105"/>
    <cellStyle name="Название 56" xfId="2106"/>
    <cellStyle name="Название 57" xfId="2107"/>
    <cellStyle name="Название 58" xfId="2108"/>
    <cellStyle name="Название 59" xfId="2109"/>
    <cellStyle name="Название 6" xfId="2110"/>
    <cellStyle name="Название 60" xfId="2111"/>
    <cellStyle name="Название 61" xfId="2112"/>
    <cellStyle name="Название 62" xfId="2113"/>
    <cellStyle name="Название 63" xfId="2114"/>
    <cellStyle name="Название 7" xfId="2115"/>
    <cellStyle name="Название 8" xfId="2116"/>
    <cellStyle name="Название 9" xfId="2117"/>
    <cellStyle name="Нейтральный 10" xfId="2118"/>
    <cellStyle name="Нейтральный 11" xfId="2119"/>
    <cellStyle name="Нейтральный 12" xfId="2120"/>
    <cellStyle name="Нейтральный 13" xfId="2121"/>
    <cellStyle name="Нейтральный 14" xfId="2122"/>
    <cellStyle name="Нейтральный 15" xfId="2123"/>
    <cellStyle name="Нейтральный 16" xfId="2124"/>
    <cellStyle name="Нейтральный 17" xfId="2125"/>
    <cellStyle name="Нейтральный 18" xfId="2126"/>
    <cellStyle name="Нейтральный 19" xfId="2127"/>
    <cellStyle name="Нейтральный 2" xfId="2128"/>
    <cellStyle name="Нейтральный 20" xfId="2129"/>
    <cellStyle name="Нейтральный 21" xfId="2130"/>
    <cellStyle name="Нейтральный 22" xfId="2131"/>
    <cellStyle name="Нейтральный 23" xfId="2132"/>
    <cellStyle name="Нейтральный 24" xfId="2133"/>
    <cellStyle name="Нейтральный 25" xfId="2134"/>
    <cellStyle name="Нейтральный 26" xfId="2135"/>
    <cellStyle name="Нейтральный 27" xfId="2136"/>
    <cellStyle name="Нейтральный 28" xfId="2137"/>
    <cellStyle name="Нейтральный 29" xfId="2138"/>
    <cellStyle name="Нейтральный 3" xfId="2139"/>
    <cellStyle name="Нейтральный 30" xfId="2140"/>
    <cellStyle name="Нейтральный 31" xfId="2141"/>
    <cellStyle name="Нейтральный 32" xfId="2142"/>
    <cellStyle name="Нейтральный 33" xfId="2143"/>
    <cellStyle name="Нейтральный 34" xfId="2144"/>
    <cellStyle name="Нейтральный 35" xfId="2145"/>
    <cellStyle name="Нейтральный 36" xfId="2146"/>
    <cellStyle name="Нейтральный 37" xfId="2147"/>
    <cellStyle name="Нейтральный 38" xfId="2148"/>
    <cellStyle name="Нейтральный 39" xfId="2149"/>
    <cellStyle name="Нейтральный 4" xfId="2150"/>
    <cellStyle name="Нейтральный 40" xfId="2151"/>
    <cellStyle name="Нейтральный 41" xfId="2152"/>
    <cellStyle name="Нейтральный 42" xfId="2153"/>
    <cellStyle name="Нейтральный 43" xfId="2154"/>
    <cellStyle name="Нейтральный 44" xfId="2155"/>
    <cellStyle name="Нейтральный 45" xfId="2156"/>
    <cellStyle name="Нейтральный 46" xfId="2157"/>
    <cellStyle name="Нейтральный 47" xfId="2158"/>
    <cellStyle name="Нейтральный 48" xfId="2159"/>
    <cellStyle name="Нейтральный 49" xfId="2160"/>
    <cellStyle name="Нейтральный 5" xfId="2161"/>
    <cellStyle name="Нейтральный 50" xfId="2162"/>
    <cellStyle name="Нейтральный 51" xfId="2163"/>
    <cellStyle name="Нейтральный 52" xfId="2164"/>
    <cellStyle name="Нейтральный 53" xfId="2165"/>
    <cellStyle name="Нейтральный 54" xfId="2166"/>
    <cellStyle name="Нейтральный 55" xfId="2167"/>
    <cellStyle name="Нейтральный 56" xfId="2168"/>
    <cellStyle name="Нейтральный 57" xfId="2169"/>
    <cellStyle name="Нейтральный 58" xfId="2170"/>
    <cellStyle name="Нейтральный 59" xfId="2171"/>
    <cellStyle name="Нейтральный 6" xfId="2172"/>
    <cellStyle name="Нейтральный 60" xfId="2173"/>
    <cellStyle name="Нейтральный 61" xfId="2174"/>
    <cellStyle name="Нейтральный 62" xfId="2175"/>
    <cellStyle name="Нейтральный 63" xfId="2176"/>
    <cellStyle name="Нейтральный 7" xfId="2177"/>
    <cellStyle name="Нейтральный 8" xfId="2178"/>
    <cellStyle name="Нейтральный 9" xfId="2179"/>
    <cellStyle name="Обычный" xfId="0" builtinId="0"/>
    <cellStyle name="Обычный 10" xfId="2180"/>
    <cellStyle name="Обычный 11" xfId="2181"/>
    <cellStyle name="Обычный 11 2" xfId="2182"/>
    <cellStyle name="Обычный 11 3" xfId="2183"/>
    <cellStyle name="Обычный 11 3 2" xfId="2184"/>
    <cellStyle name="Обычный 11 3 2 2" xfId="2185"/>
    <cellStyle name="Обычный 11 3 3" xfId="2186"/>
    <cellStyle name="Обычный 11 4" xfId="2187"/>
    <cellStyle name="Обычный 11 5" xfId="2188"/>
    <cellStyle name="Обычный 11 6" xfId="2189"/>
    <cellStyle name="Обычный 11 7" xfId="2190"/>
    <cellStyle name="Обычный 12" xfId="2191"/>
    <cellStyle name="Обычный 12 2" xfId="2192"/>
    <cellStyle name="Обычный 12 2 2" xfId="2193"/>
    <cellStyle name="Обычный 12 2 2 2" xfId="2194"/>
    <cellStyle name="Обычный 12 2 2 2 2" xfId="2195"/>
    <cellStyle name="Обычный 12 2 2 2 2 2" xfId="2196"/>
    <cellStyle name="Обычный 12 2 2 2 3" xfId="2197"/>
    <cellStyle name="Обычный 12 2 2 2 3 2" xfId="2198"/>
    <cellStyle name="Обычный 12 2 2 2 4" xfId="2199"/>
    <cellStyle name="Обычный 12 2 2 2 5" xfId="2200"/>
    <cellStyle name="Обычный 12 2 2 3" xfId="2201"/>
    <cellStyle name="Обычный 12 2 2 3 2" xfId="2202"/>
    <cellStyle name="Обычный 12 2 2 4" xfId="2203"/>
    <cellStyle name="Обычный 12 2 2 4 2" xfId="2204"/>
    <cellStyle name="Обычный 12 2 2 5" xfId="2205"/>
    <cellStyle name="Обычный 12 2 2 6" xfId="2206"/>
    <cellStyle name="Обычный 12 2 2 7" xfId="2207"/>
    <cellStyle name="Обычный 12 2 3" xfId="2208"/>
    <cellStyle name="Обычный 12 2 3 2" xfId="2209"/>
    <cellStyle name="Обычный 12 2 3 2 2" xfId="2210"/>
    <cellStyle name="Обычный 12 2 3 3" xfId="2211"/>
    <cellStyle name="Обычный 12 2 3 3 2" xfId="2212"/>
    <cellStyle name="Обычный 12 2 3 4" xfId="2213"/>
    <cellStyle name="Обычный 12 2 3 5" xfId="2214"/>
    <cellStyle name="Обычный 12 2 4" xfId="2215"/>
    <cellStyle name="Обычный 12 2 4 2" xfId="2216"/>
    <cellStyle name="Обычный 12 2 5" xfId="2217"/>
    <cellStyle name="Обычный 12 2 5 2" xfId="2218"/>
    <cellStyle name="Обычный 12 2 6" xfId="2219"/>
    <cellStyle name="Обычный 12 2 7" xfId="2220"/>
    <cellStyle name="Обычный 12 2 8" xfId="2221"/>
    <cellStyle name="Обычный 12 2_51,50_1 кв_общий" xfId="2222"/>
    <cellStyle name="Обычный 12 3" xfId="2223"/>
    <cellStyle name="Обычный 12 3 2" xfId="2224"/>
    <cellStyle name="Обычный 12 3 2 2" xfId="2225"/>
    <cellStyle name="Обычный 12 3 2 2 2" xfId="2226"/>
    <cellStyle name="Обычный 12 3 2 3" xfId="2227"/>
    <cellStyle name="Обычный 12 3 2 3 2" xfId="2228"/>
    <cellStyle name="Обычный 12 3 2 4" xfId="2229"/>
    <cellStyle name="Обычный 12 3 2 5" xfId="2230"/>
    <cellStyle name="Обычный 12 3 3" xfId="2231"/>
    <cellStyle name="Обычный 12 3 3 2" xfId="2232"/>
    <cellStyle name="Обычный 12 3 4" xfId="2233"/>
    <cellStyle name="Обычный 12 3 4 2" xfId="2234"/>
    <cellStyle name="Обычный 12 3 5" xfId="2235"/>
    <cellStyle name="Обычный 12 3 6" xfId="2236"/>
    <cellStyle name="Обычный 12 4" xfId="2237"/>
    <cellStyle name="Обычный 12 4 2" xfId="2238"/>
    <cellStyle name="Обычный 12 4 2 2" xfId="2239"/>
    <cellStyle name="Обычный 12 4 2 2 2" xfId="2240"/>
    <cellStyle name="Обычный 12 4 2 3" xfId="2241"/>
    <cellStyle name="Обычный 12 4 2 3 2" xfId="2242"/>
    <cellStyle name="Обычный 12 4 2 4" xfId="2243"/>
    <cellStyle name="Обычный 12 4 2 5" xfId="2244"/>
    <cellStyle name="Обычный 12 4 3" xfId="2245"/>
    <cellStyle name="Обычный 12 4 3 2" xfId="2246"/>
    <cellStyle name="Обычный 12 4 4" xfId="2247"/>
    <cellStyle name="Обычный 12 4 4 2" xfId="2248"/>
    <cellStyle name="Обычный 12 4 5" xfId="2249"/>
    <cellStyle name="Обычный 12 4 6" xfId="2250"/>
    <cellStyle name="Обычный 12 5" xfId="2251"/>
    <cellStyle name="Обычный 12 5 2" xfId="2252"/>
    <cellStyle name="Обычный 12 5 2 2" xfId="2253"/>
    <cellStyle name="Обычный 12 5 3" xfId="2254"/>
    <cellStyle name="Обычный 12 5 3 2" xfId="2255"/>
    <cellStyle name="Обычный 12 5 4" xfId="2256"/>
    <cellStyle name="Обычный 12 5 5" xfId="2257"/>
    <cellStyle name="Обычный 12 6" xfId="2258"/>
    <cellStyle name="Обычный 12 6 2" xfId="2259"/>
    <cellStyle name="Обычный 12 7" xfId="2260"/>
    <cellStyle name="Обычный 12 7 2" xfId="2261"/>
    <cellStyle name="Обычный 12 8" xfId="2262"/>
    <cellStyle name="Обычный 12 9" xfId="2263"/>
    <cellStyle name="Обычный 12_51,50_1 кв_общий" xfId="2264"/>
    <cellStyle name="Обычный 13" xfId="2265"/>
    <cellStyle name="Обычный 13 2" xfId="2266"/>
    <cellStyle name="Обычный 13 3" xfId="2267"/>
    <cellStyle name="Обычный 13 3 2" xfId="2268"/>
    <cellStyle name="Обычный 13 3 2 2" xfId="2269"/>
    <cellStyle name="Обычный 13 3 3" xfId="2270"/>
    <cellStyle name="Обычный 13 4" xfId="2271"/>
    <cellStyle name="Обычный 13 5" xfId="2272"/>
    <cellStyle name="Обычный 13 6" xfId="2273"/>
    <cellStyle name="Обычный 14" xfId="2274"/>
    <cellStyle name="Обычный 14 2" xfId="2275"/>
    <cellStyle name="Обычный 14 2 2" xfId="2276"/>
    <cellStyle name="Обычный 14 2 2 2" xfId="2277"/>
    <cellStyle name="Обычный 14 2 2 2 2" xfId="2278"/>
    <cellStyle name="Обычный 14 2 2 3" xfId="2279"/>
    <cellStyle name="Обычный 14 2 2 3 2" xfId="2280"/>
    <cellStyle name="Обычный 14 2 2 4" xfId="2281"/>
    <cellStyle name="Обычный 14 2 2 5" xfId="2282"/>
    <cellStyle name="Обычный 14 2 3" xfId="2283"/>
    <cellStyle name="Обычный 14 2 3 2" xfId="2284"/>
    <cellStyle name="Обычный 14 2 4" xfId="2285"/>
    <cellStyle name="Обычный 14 2 4 2" xfId="2286"/>
    <cellStyle name="Обычный 14 2 5" xfId="2287"/>
    <cellStyle name="Обычный 14 2 6" xfId="2288"/>
    <cellStyle name="Обычный 14 2 7" xfId="2289"/>
    <cellStyle name="Обычный 14 3" xfId="2290"/>
    <cellStyle name="Обычный 14 3 2" xfId="2291"/>
    <cellStyle name="Обычный 14 3 2 2" xfId="2292"/>
    <cellStyle name="Обычный 14 3 3" xfId="2293"/>
    <cellStyle name="Обычный 14 3 3 2" xfId="2294"/>
    <cellStyle name="Обычный 14 3 4" xfId="2295"/>
    <cellStyle name="Обычный 14 3 5" xfId="2296"/>
    <cellStyle name="Обычный 14 4" xfId="2297"/>
    <cellStyle name="Обычный 14 4 2" xfId="2298"/>
    <cellStyle name="Обычный 14 5" xfId="2299"/>
    <cellStyle name="Обычный 14 5 2" xfId="2300"/>
    <cellStyle name="Обычный 14 6" xfId="2301"/>
    <cellStyle name="Обычный 14 7" xfId="2302"/>
    <cellStyle name="Обычный 14 8" xfId="2303"/>
    <cellStyle name="Обычный 14_51,50_1 кв_общий" xfId="2304"/>
    <cellStyle name="Обычный 15" xfId="2305"/>
    <cellStyle name="Обычный 15 2" xfId="2306"/>
    <cellStyle name="Обычный 15 2 2" xfId="2307"/>
    <cellStyle name="Обычный 15 2 2 2" xfId="2308"/>
    <cellStyle name="Обычный 15 2 2 2 2" xfId="2309"/>
    <cellStyle name="Обычный 15 2 2 3" xfId="2310"/>
    <cellStyle name="Обычный 15 2 2 3 2" xfId="2311"/>
    <cellStyle name="Обычный 15 2 2 4" xfId="2312"/>
    <cellStyle name="Обычный 15 2 2 5" xfId="2313"/>
    <cellStyle name="Обычный 15 2 3" xfId="2314"/>
    <cellStyle name="Обычный 15 2 3 2" xfId="2315"/>
    <cellStyle name="Обычный 15 2 4" xfId="2316"/>
    <cellStyle name="Обычный 15 2 4 2" xfId="2317"/>
    <cellStyle name="Обычный 15 2 5" xfId="2318"/>
    <cellStyle name="Обычный 15 2 6" xfId="2319"/>
    <cellStyle name="Обычный 15 2 7" xfId="2320"/>
    <cellStyle name="Обычный 15 3" xfId="2321"/>
    <cellStyle name="Обычный 15 3 2" xfId="2322"/>
    <cellStyle name="Обычный 15 3 2 2" xfId="2323"/>
    <cellStyle name="Обычный 15 3 3" xfId="2324"/>
    <cellStyle name="Обычный 15 3 3 2" xfId="2325"/>
    <cellStyle name="Обычный 15 3 4" xfId="2326"/>
    <cellStyle name="Обычный 15 3 5" xfId="2327"/>
    <cellStyle name="Обычный 15 4" xfId="2328"/>
    <cellStyle name="Обычный 15 4 2" xfId="2329"/>
    <cellStyle name="Обычный 15 5" xfId="2330"/>
    <cellStyle name="Обычный 15 5 2" xfId="2331"/>
    <cellStyle name="Обычный 15 6" xfId="2332"/>
    <cellStyle name="Обычный 15 7" xfId="2333"/>
    <cellStyle name="Обычный 15 8" xfId="2334"/>
    <cellStyle name="Обычный 15_51,50_1 кв_общий" xfId="2335"/>
    <cellStyle name="Обычный 16" xfId="2336"/>
    <cellStyle name="Обычный 16 2" xfId="2337"/>
    <cellStyle name="Обычный 16 2 2" xfId="2338"/>
    <cellStyle name="Обычный 16 2 2 2" xfId="2339"/>
    <cellStyle name="Обычный 16 2 2 2 2" xfId="2340"/>
    <cellStyle name="Обычный 16 2 2 3" xfId="2341"/>
    <cellStyle name="Обычный 16 2 2 3 2" xfId="2342"/>
    <cellStyle name="Обычный 16 2 2 4" xfId="2343"/>
    <cellStyle name="Обычный 16 2 2 5" xfId="2344"/>
    <cellStyle name="Обычный 16 2 3" xfId="2345"/>
    <cellStyle name="Обычный 16 2 3 2" xfId="2346"/>
    <cellStyle name="Обычный 16 2 4" xfId="2347"/>
    <cellStyle name="Обычный 16 2 4 2" xfId="2348"/>
    <cellStyle name="Обычный 16 2 5" xfId="2349"/>
    <cellStyle name="Обычный 16 2 6" xfId="2350"/>
    <cellStyle name="Обычный 16 2 7" xfId="2351"/>
    <cellStyle name="Обычный 16 3" xfId="2352"/>
    <cellStyle name="Обычный 16 3 2" xfId="2353"/>
    <cellStyle name="Обычный 16 3 2 2" xfId="2354"/>
    <cellStyle name="Обычный 16 3 2 2 2" xfId="2355"/>
    <cellStyle name="Обычный 16 3 2 2 2 2" xfId="2356"/>
    <cellStyle name="Обычный 16 3 2 2 3" xfId="2357"/>
    <cellStyle name="Обычный 16 3 2 2 3 2" xfId="2358"/>
    <cellStyle name="Обычный 16 3 2 2 4" xfId="2359"/>
    <cellStyle name="Обычный 16 3 2 2 5" xfId="2360"/>
    <cellStyle name="Обычный 16 3 2 3" xfId="2361"/>
    <cellStyle name="Обычный 16 3 2 3 2" xfId="2362"/>
    <cellStyle name="Обычный 16 3 2 3 2 2" xfId="2363"/>
    <cellStyle name="Обычный 16 3 2 3 3" xfId="2364"/>
    <cellStyle name="Обычный 16 3 2 3 4" xfId="2365"/>
    <cellStyle name="Обычный 16 3 2 3 5" xfId="2366"/>
    <cellStyle name="Обычный 16 3 2 4" xfId="2367"/>
    <cellStyle name="Обычный 16 3 2 4 2" xfId="2368"/>
    <cellStyle name="Обычный 16 3 2 5" xfId="2369"/>
    <cellStyle name="Обычный 16 3 2 6" xfId="2370"/>
    <cellStyle name="Обычный 16 3 2 7" xfId="2371"/>
    <cellStyle name="Обычный 16 3 2 8" xfId="2372"/>
    <cellStyle name="Обычный 16 3 3" xfId="2373"/>
    <cellStyle name="Обычный 16 3 3 2" xfId="2374"/>
    <cellStyle name="Обычный 16 3 3 2 2" xfId="2375"/>
    <cellStyle name="Обычный 16 3 3 3" xfId="2376"/>
    <cellStyle name="Обычный 16 3 3 3 2" xfId="2377"/>
    <cellStyle name="Обычный 16 3 3 4" xfId="2378"/>
    <cellStyle name="Обычный 16 3 3 5" xfId="2379"/>
    <cellStyle name="Обычный 16 3 4" xfId="2380"/>
    <cellStyle name="Обычный 16 3 4 2" xfId="2381"/>
    <cellStyle name="Обычный 16 3 5" xfId="2382"/>
    <cellStyle name="Обычный 16 3 5 2" xfId="2383"/>
    <cellStyle name="Обычный 16 3 6" xfId="2384"/>
    <cellStyle name="Обычный 16 3 7" xfId="2385"/>
    <cellStyle name="Обычный 16 3 8" xfId="2386"/>
    <cellStyle name="Обычный 16 3_51,50_1 кв_общий" xfId="2387"/>
    <cellStyle name="Обычный 16 4" xfId="2388"/>
    <cellStyle name="Обычный 16 4 2" xfId="2389"/>
    <cellStyle name="Обычный 16 4 2 2" xfId="2390"/>
    <cellStyle name="Обычный 16 4 3" xfId="2391"/>
    <cellStyle name="Обычный 16 4 3 2" xfId="2392"/>
    <cellStyle name="Обычный 16 4 4" xfId="2393"/>
    <cellStyle name="Обычный 16 4 5" xfId="2394"/>
    <cellStyle name="Обычный 16 5" xfId="2395"/>
    <cellStyle name="Обычный 16 5 2" xfId="2396"/>
    <cellStyle name="Обычный 16 6" xfId="2397"/>
    <cellStyle name="Обычный 16 6 2" xfId="2398"/>
    <cellStyle name="Обычный 16 7" xfId="2399"/>
    <cellStyle name="Обычный 16 8" xfId="2400"/>
    <cellStyle name="Обычный 16 9" xfId="2401"/>
    <cellStyle name="Обычный 16_51,50_1 кв_общий" xfId="2402"/>
    <cellStyle name="Обычный 17" xfId="2403"/>
    <cellStyle name="Обычный 17 10" xfId="2404"/>
    <cellStyle name="Обычный 17 2" xfId="2405"/>
    <cellStyle name="Обычный 17 2 2" xfId="2406"/>
    <cellStyle name="Обычный 17 2 2 2" xfId="2407"/>
    <cellStyle name="Обычный 17 2 2 2 2" xfId="2408"/>
    <cellStyle name="Обычный 17 2 2 3" xfId="2409"/>
    <cellStyle name="Обычный 17 2 2 3 2" xfId="2410"/>
    <cellStyle name="Обычный 17 2 2 4" xfId="2411"/>
    <cellStyle name="Обычный 17 2 2 5" xfId="2412"/>
    <cellStyle name="Обычный 17 2 3" xfId="2413"/>
    <cellStyle name="Обычный 17 2 3 2" xfId="2414"/>
    <cellStyle name="Обычный 17 2 4" xfId="2415"/>
    <cellStyle name="Обычный 17 2 4 2" xfId="2416"/>
    <cellStyle name="Обычный 17 2 5" xfId="2417"/>
    <cellStyle name="Обычный 17 2 6" xfId="2418"/>
    <cellStyle name="Обычный 17 2 7" xfId="2419"/>
    <cellStyle name="Обычный 17 3" xfId="2420"/>
    <cellStyle name="Обычный 17 3 2" xfId="2421"/>
    <cellStyle name="Обычный 17 3 2 2" xfId="2422"/>
    <cellStyle name="Обычный 17 3 2 2 2" xfId="2423"/>
    <cellStyle name="Обычный 17 3 2 3" xfId="2424"/>
    <cellStyle name="Обычный 17 3 2 3 2" xfId="2425"/>
    <cellStyle name="Обычный 17 3 2 4" xfId="2426"/>
    <cellStyle name="Обычный 17 3 2 5" xfId="2427"/>
    <cellStyle name="Обычный 17 3 3" xfId="2428"/>
    <cellStyle name="Обычный 17 3 3 2" xfId="2429"/>
    <cellStyle name="Обычный 17 3 4" xfId="2430"/>
    <cellStyle name="Обычный 17 3 4 2" xfId="2431"/>
    <cellStyle name="Обычный 17 3 5" xfId="2432"/>
    <cellStyle name="Обычный 17 3 6" xfId="2433"/>
    <cellStyle name="Обычный 17 3 7" xfId="2434"/>
    <cellStyle name="Обычный 17 4" xfId="2435"/>
    <cellStyle name="Обычный 17 4 10" xfId="2436"/>
    <cellStyle name="Обычный 17 4 11" xfId="2437"/>
    <cellStyle name="Обычный 17 4 2" xfId="2438"/>
    <cellStyle name="Обычный 17 4 2 2" xfId="2439"/>
    <cellStyle name="Обычный 17 4 2 2 2" xfId="2440"/>
    <cellStyle name="Обычный 17 4 2 2 2 2" xfId="2441"/>
    <cellStyle name="Обычный 17 4 2 2 3" xfId="2442"/>
    <cellStyle name="Обычный 17 4 2 2 3 2" xfId="2443"/>
    <cellStyle name="Обычный 17 4 2 2 4" xfId="2444"/>
    <cellStyle name="Обычный 17 4 2 2 5" xfId="2445"/>
    <cellStyle name="Обычный 17 4 2 3" xfId="2446"/>
    <cellStyle name="Обычный 17 4 2 3 2" xfId="2447"/>
    <cellStyle name="Обычный 17 4 2 4" xfId="2448"/>
    <cellStyle name="Обычный 17 4 2 4 2" xfId="2449"/>
    <cellStyle name="Обычный 17 4 2 5" xfId="2450"/>
    <cellStyle name="Обычный 17 4 2 6" xfId="2451"/>
    <cellStyle name="Обычный 17 4 2 7" xfId="2452"/>
    <cellStyle name="Обычный 17 4 3" xfId="2453"/>
    <cellStyle name="Обычный 17 4 3 10" xfId="2454"/>
    <cellStyle name="Обычный 17 4 3 10 2" xfId="2455"/>
    <cellStyle name="Обычный 17 4 3 10 2 2" xfId="2456"/>
    <cellStyle name="Обычный 17 4 3 10 3" xfId="2457"/>
    <cellStyle name="Обычный 17 4 3 10 4" xfId="2458"/>
    <cellStyle name="Обычный 17 4 3 10 5" xfId="2459"/>
    <cellStyle name="Обычный 17 4 3 11" xfId="2460"/>
    <cellStyle name="Обычный 17 4 3 11 2" xfId="2461"/>
    <cellStyle name="Обычный 17 4 3 11 2 2" xfId="2462"/>
    <cellStyle name="Обычный 17 4 3 11 2 2 2" xfId="2463"/>
    <cellStyle name="Обычный 17 4 3 11 2 3" xfId="2464"/>
    <cellStyle name="Обычный 17 4 3 11 2 4" xfId="2465"/>
    <cellStyle name="Обычный 17 4 3 11 3" xfId="2466"/>
    <cellStyle name="Обычный 17 4 3 11 3 2" xfId="2467"/>
    <cellStyle name="Обычный 17 4 3 11 3 2 2" xfId="2468"/>
    <cellStyle name="Обычный 17 4 3 11 3 3" xfId="2469"/>
    <cellStyle name="Обычный 17 4 3 11 4" xfId="2470"/>
    <cellStyle name="Обычный 17 4 3 11 4 2" xfId="2471"/>
    <cellStyle name="Обычный 17 4 3 11 4 3" xfId="2472"/>
    <cellStyle name="Обычный 17 4 3 11 5" xfId="2473"/>
    <cellStyle name="Обычный 17 4 3 11 6" xfId="2474"/>
    <cellStyle name="Обычный 17 4 3 11 7" xfId="2475"/>
    <cellStyle name="Обычный 17 4 3 12" xfId="2476"/>
    <cellStyle name="Обычный 17 4 3 12 2" xfId="2477"/>
    <cellStyle name="Обычный 17 4 3 12 2 2" xfId="2478"/>
    <cellStyle name="Обычный 17 4 3 12 3" xfId="2479"/>
    <cellStyle name="Обычный 17 4 3 12 4" xfId="2480"/>
    <cellStyle name="Обычный 17 4 3 12 5" xfId="2481"/>
    <cellStyle name="Обычный 17 4 3 13" xfId="2482"/>
    <cellStyle name="Обычный 17 4 3 13 2" xfId="2483"/>
    <cellStyle name="Обычный 17 4 3 13 2 2" xfId="2484"/>
    <cellStyle name="Обычный 17 4 3 13 3" xfId="2485"/>
    <cellStyle name="Обычный 17 4 3 13 4" xfId="2486"/>
    <cellStyle name="Обычный 17 4 3 13 5" xfId="2487"/>
    <cellStyle name="Обычный 17 4 3 14" xfId="2488"/>
    <cellStyle name="Обычный 17 4 3 14 2" xfId="2489"/>
    <cellStyle name="Обычный 17 4 3 14 2 2" xfId="2490"/>
    <cellStyle name="Обычный 17 4 3 14 3" xfId="2491"/>
    <cellStyle name="Обычный 17 4 3 14 4" xfId="2492"/>
    <cellStyle name="Обычный 17 4 3 14 5" xfId="2493"/>
    <cellStyle name="Обычный 17 4 3 15" xfId="2494"/>
    <cellStyle name="Обычный 17 4 3 15 2" xfId="2495"/>
    <cellStyle name="Обычный 17 4 3 15 2 2" xfId="2496"/>
    <cellStyle name="Обычный 17 4 3 15 3" xfId="2497"/>
    <cellStyle name="Обычный 17 4 3 15 4" xfId="2498"/>
    <cellStyle name="Обычный 17 4 3 15 5" xfId="2499"/>
    <cellStyle name="Обычный 17 4 3 16" xfId="2500"/>
    <cellStyle name="Обычный 17 4 3 16 2" xfId="2501"/>
    <cellStyle name="Обычный 17 4 3 16 2 2" xfId="2502"/>
    <cellStyle name="Обычный 17 4 3 16 3" xfId="2503"/>
    <cellStyle name="Обычный 17 4 3 16 4" xfId="2504"/>
    <cellStyle name="Обычный 17 4 3 17" xfId="2505"/>
    <cellStyle name="Обычный 17 4 3 17 2" xfId="2506"/>
    <cellStyle name="Обычный 17 4 3 18" xfId="2507"/>
    <cellStyle name="Обычный 17 4 3 19" xfId="2508"/>
    <cellStyle name="Обычный 17 4 3 2" xfId="2509"/>
    <cellStyle name="Обычный 17 4 3 2 2" xfId="2510"/>
    <cellStyle name="Обычный 17 4 3 2 2 2" xfId="2511"/>
    <cellStyle name="Обычный 17 4 3 2 2 2 2" xfId="2512"/>
    <cellStyle name="Обычный 17 4 3 2 2 2 2 2" xfId="2513"/>
    <cellStyle name="Обычный 17 4 3 2 2 2 3" xfId="2514"/>
    <cellStyle name="Обычный 17 4 3 2 2 2 4" xfId="2515"/>
    <cellStyle name="Обычный 17 4 3 2 2 2 5" xfId="2516"/>
    <cellStyle name="Обычный 17 4 3 2 2 3" xfId="2517"/>
    <cellStyle name="Обычный 17 4 3 2 2 3 2" xfId="2518"/>
    <cellStyle name="Обычный 17 4 3 2 2 4" xfId="2519"/>
    <cellStyle name="Обычный 17 4 3 2 2 5" xfId="2520"/>
    <cellStyle name="Обычный 17 4 3 2 2 6" xfId="2521"/>
    <cellStyle name="Обычный 17 4 3 2 3" xfId="2522"/>
    <cellStyle name="Обычный 17 4 3 2 3 2" xfId="2523"/>
    <cellStyle name="Обычный 17 4 3 2 3 2 2" xfId="2524"/>
    <cellStyle name="Обычный 17 4 3 2 3 3" xfId="2525"/>
    <cellStyle name="Обычный 17 4 3 2 3 4" xfId="2526"/>
    <cellStyle name="Обычный 17 4 3 2 3 5" xfId="2527"/>
    <cellStyle name="Обычный 17 4 3 2 4" xfId="2528"/>
    <cellStyle name="Обычный 17 4 3 2 4 2" xfId="2529"/>
    <cellStyle name="Обычный 17 4 3 2 5" xfId="2530"/>
    <cellStyle name="Обычный 17 4 3 2 6" xfId="2531"/>
    <cellStyle name="Обычный 17 4 3 2 7" xfId="2532"/>
    <cellStyle name="Обычный 17 4 3 20" xfId="2533"/>
    <cellStyle name="Обычный 17 4 3 3" xfId="2534"/>
    <cellStyle name="Обычный 17 4 3 3 2" xfId="2535"/>
    <cellStyle name="Обычный 17 4 3 3 2 2" xfId="2536"/>
    <cellStyle name="Обычный 17 4 3 3 2 2 2" xfId="2537"/>
    <cellStyle name="Обычный 17 4 3 3 2 3" xfId="2538"/>
    <cellStyle name="Обычный 17 4 3 3 2 4" xfId="2539"/>
    <cellStyle name="Обычный 17 4 3 3 2 5" xfId="2540"/>
    <cellStyle name="Обычный 17 4 3 3 3" xfId="2541"/>
    <cellStyle name="Обычный 17 4 3 3 3 2" xfId="2542"/>
    <cellStyle name="Обычный 17 4 3 3 4" xfId="2543"/>
    <cellStyle name="Обычный 17 4 3 3 5" xfId="2544"/>
    <cellStyle name="Обычный 17 4 3 3 6" xfId="2545"/>
    <cellStyle name="Обычный 17 4 3 4" xfId="2546"/>
    <cellStyle name="Обычный 17 4 3 4 2" xfId="2547"/>
    <cellStyle name="Обычный 17 4 3 4 2 2" xfId="2548"/>
    <cellStyle name="Обычный 17 4 3 4 2 2 2" xfId="2549"/>
    <cellStyle name="Обычный 17 4 3 4 2 3" xfId="2550"/>
    <cellStyle name="Обычный 17 4 3 4 2 4" xfId="2551"/>
    <cellStyle name="Обычный 17 4 3 4 2 5" xfId="2552"/>
    <cellStyle name="Обычный 17 4 3 4 3" xfId="2553"/>
    <cellStyle name="Обычный 17 4 3 4 3 2" xfId="2554"/>
    <cellStyle name="Обычный 17 4 3 4 4" xfId="2555"/>
    <cellStyle name="Обычный 17 4 3 4 5" xfId="2556"/>
    <cellStyle name="Обычный 17 4 3 4 6" xfId="2557"/>
    <cellStyle name="Обычный 17 4 3 5" xfId="2558"/>
    <cellStyle name="Обычный 17 4 3 5 2" xfId="2559"/>
    <cellStyle name="Обычный 17 4 3 5 2 2" xfId="2560"/>
    <cellStyle name="Обычный 17 4 3 5 2 2 2" xfId="2561"/>
    <cellStyle name="Обычный 17 4 3 5 2 3" xfId="2562"/>
    <cellStyle name="Обычный 17 4 3 5 2 4" xfId="2563"/>
    <cellStyle name="Обычный 17 4 3 5 2 5" xfId="2564"/>
    <cellStyle name="Обычный 17 4 3 5 3" xfId="2565"/>
    <cellStyle name="Обычный 17 4 3 5 3 2" xfId="2566"/>
    <cellStyle name="Обычный 17 4 3 5 4" xfId="2567"/>
    <cellStyle name="Обычный 17 4 3 5 5" xfId="2568"/>
    <cellStyle name="Обычный 17 4 3 5 6" xfId="2569"/>
    <cellStyle name="Обычный 17 4 3 6" xfId="2570"/>
    <cellStyle name="Обычный 17 4 3 6 2" xfId="2571"/>
    <cellStyle name="Обычный 17 4 3 6 2 2" xfId="2572"/>
    <cellStyle name="Обычный 17 4 3 6 3" xfId="2573"/>
    <cellStyle name="Обычный 17 4 3 6 4" xfId="2574"/>
    <cellStyle name="Обычный 17 4 3 6 5" xfId="2575"/>
    <cellStyle name="Обычный 17 4 3 7" xfId="2576"/>
    <cellStyle name="Обычный 17 4 3 7 2" xfId="2577"/>
    <cellStyle name="Обычный 17 4 3 7 2 2" xfId="2578"/>
    <cellStyle name="Обычный 17 4 3 7 3" xfId="2579"/>
    <cellStyle name="Обычный 17 4 3 7 4" xfId="2580"/>
    <cellStyle name="Обычный 17 4 3 7 5" xfId="2581"/>
    <cellStyle name="Обычный 17 4 3 8" xfId="2582"/>
    <cellStyle name="Обычный 17 4 3 8 2" xfId="2583"/>
    <cellStyle name="Обычный 17 4 3 8 2 2" xfId="2584"/>
    <cellStyle name="Обычный 17 4 3 8 3" xfId="2585"/>
    <cellStyle name="Обычный 17 4 3 8 4" xfId="2586"/>
    <cellStyle name="Обычный 17 4 3 8 5" xfId="2587"/>
    <cellStyle name="Обычный 17 4 3 9" xfId="2588"/>
    <cellStyle name="Обычный 17 4 3 9 2" xfId="2589"/>
    <cellStyle name="Обычный 17 4 3 9 2 2" xfId="2590"/>
    <cellStyle name="Обычный 17 4 3 9 3" xfId="2591"/>
    <cellStyle name="Обычный 17 4 3 9 4" xfId="2592"/>
    <cellStyle name="Обычный 17 4 3 9 5" xfId="2593"/>
    <cellStyle name="Обычный 17 4 4" xfId="2594"/>
    <cellStyle name="Обычный 17 4 4 2" xfId="2595"/>
    <cellStyle name="Обычный 17 4 4 2 2" xfId="2596"/>
    <cellStyle name="Обычный 17 4 4 2 2 2" xfId="2597"/>
    <cellStyle name="Обычный 17 4 4 2 3" xfId="2598"/>
    <cellStyle name="Обычный 17 4 4 2 3 2" xfId="2599"/>
    <cellStyle name="Обычный 17 4 4 2 4" xfId="2600"/>
    <cellStyle name="Обычный 17 4 4 2 5" xfId="2601"/>
    <cellStyle name="Обычный 17 4 4 3" xfId="2602"/>
    <cellStyle name="Обычный 17 4 4 3 2" xfId="2603"/>
    <cellStyle name="Обычный 17 4 4 4" xfId="2604"/>
    <cellStyle name="Обычный 17 4 4 4 2" xfId="2605"/>
    <cellStyle name="Обычный 17 4 4 5" xfId="2606"/>
    <cellStyle name="Обычный 17 4 4 6" xfId="2607"/>
    <cellStyle name="Обычный 17 4 4 7" xfId="2608"/>
    <cellStyle name="Обычный 17 4 5" xfId="2609"/>
    <cellStyle name="Обычный 17 4 5 2" xfId="2610"/>
    <cellStyle name="Обычный 17 4 5 2 2" xfId="2611"/>
    <cellStyle name="Обычный 17 4 5 2 2 2" xfId="2612"/>
    <cellStyle name="Обычный 17 4 5 2 3" xfId="2613"/>
    <cellStyle name="Обычный 17 4 5 2 3 2" xfId="2614"/>
    <cellStyle name="Обычный 17 4 5 2 4" xfId="2615"/>
    <cellStyle name="Обычный 17 4 5 2 5" xfId="2616"/>
    <cellStyle name="Обычный 17 4 5 3" xfId="2617"/>
    <cellStyle name="Обычный 17 4 5 3 2" xfId="2618"/>
    <cellStyle name="Обычный 17 4 5 4" xfId="2619"/>
    <cellStyle name="Обычный 17 4 5 4 2" xfId="2620"/>
    <cellStyle name="Обычный 17 4 5 5" xfId="2621"/>
    <cellStyle name="Обычный 17 4 5 6" xfId="2622"/>
    <cellStyle name="Обычный 17 4 5 7" xfId="2623"/>
    <cellStyle name="Обычный 17 4 6" xfId="2624"/>
    <cellStyle name="Обычный 17 4 6 2" xfId="2625"/>
    <cellStyle name="Обычный 17 4 6 2 2" xfId="2626"/>
    <cellStyle name="Обычный 17 4 6 3" xfId="2627"/>
    <cellStyle name="Обычный 17 4 6 3 2" xfId="2628"/>
    <cellStyle name="Обычный 17 4 6 4" xfId="2629"/>
    <cellStyle name="Обычный 17 4 6 5" xfId="2630"/>
    <cellStyle name="Обычный 17 4 7" xfId="2631"/>
    <cellStyle name="Обычный 17 4 7 2" xfId="2632"/>
    <cellStyle name="Обычный 17 4 8" xfId="2633"/>
    <cellStyle name="Обычный 17 4 8 2" xfId="2634"/>
    <cellStyle name="Обычный 17 4 9" xfId="2635"/>
    <cellStyle name="Обычный 17 4_51,50_1 кв_общий" xfId="2636"/>
    <cellStyle name="Обычный 17 5" xfId="2637"/>
    <cellStyle name="Обычный 17 5 2" xfId="2638"/>
    <cellStyle name="Обычный 17 5 2 2" xfId="2639"/>
    <cellStyle name="Обычный 17 5 3" xfId="2640"/>
    <cellStyle name="Обычный 17 5 3 2" xfId="2641"/>
    <cellStyle name="Обычный 17 5 4" xfId="2642"/>
    <cellStyle name="Обычный 17 5 5" xfId="2643"/>
    <cellStyle name="Обычный 17 6" xfId="2644"/>
    <cellStyle name="Обычный 17 6 2" xfId="2645"/>
    <cellStyle name="Обычный 17 7" xfId="2646"/>
    <cellStyle name="Обычный 17 7 2" xfId="2647"/>
    <cellStyle name="Обычный 17 8" xfId="2648"/>
    <cellStyle name="Обычный 17 9" xfId="2649"/>
    <cellStyle name="Обычный 17_51,50_1 кв_общий" xfId="2650"/>
    <cellStyle name="Обычный 18" xfId="2651"/>
    <cellStyle name="Обычный 18 10" xfId="2652"/>
    <cellStyle name="Обычный 18 2" xfId="2653"/>
    <cellStyle name="Обычный 18 2 2" xfId="2654"/>
    <cellStyle name="Обычный 18 2 2 2" xfId="2655"/>
    <cellStyle name="Обычный 18 2 2 2 2" xfId="2656"/>
    <cellStyle name="Обычный 18 2 2 3" xfId="2657"/>
    <cellStyle name="Обычный 18 2 2 3 2" xfId="2658"/>
    <cellStyle name="Обычный 18 2 2 4" xfId="2659"/>
    <cellStyle name="Обычный 18 2 2 5" xfId="2660"/>
    <cellStyle name="Обычный 18 2 3" xfId="2661"/>
    <cellStyle name="Обычный 18 2 3 2" xfId="2662"/>
    <cellStyle name="Обычный 18 2 4" xfId="2663"/>
    <cellStyle name="Обычный 18 2 4 2" xfId="2664"/>
    <cellStyle name="Обычный 18 2 5" xfId="2665"/>
    <cellStyle name="Обычный 18 2 6" xfId="2666"/>
    <cellStyle name="Обычный 18 2 7" xfId="2667"/>
    <cellStyle name="Обычный 18 3" xfId="2668"/>
    <cellStyle name="Обычный 18 3 2" xfId="2669"/>
    <cellStyle name="Обычный 18 3 2 10" xfId="2670"/>
    <cellStyle name="Обычный 18 3 2 10 2" xfId="2671"/>
    <cellStyle name="Обычный 18 3 2 10 2 2" xfId="2672"/>
    <cellStyle name="Обычный 18 3 2 10 3" xfId="2673"/>
    <cellStyle name="Обычный 18 3 2 10 4" xfId="2674"/>
    <cellStyle name="Обычный 18 3 2 10 5" xfId="2675"/>
    <cellStyle name="Обычный 18 3 2 11" xfId="2676"/>
    <cellStyle name="Обычный 18 3 2 11 2" xfId="2677"/>
    <cellStyle name="Обычный 18 3 2 11 2 2" xfId="2678"/>
    <cellStyle name="Обычный 18 3 2 11 3" xfId="2679"/>
    <cellStyle name="Обычный 18 3 2 11 4" xfId="2680"/>
    <cellStyle name="Обычный 18 3 2 11 5" xfId="2681"/>
    <cellStyle name="Обычный 18 3 2 12" xfId="2682"/>
    <cellStyle name="Обычный 18 3 2 12 2" xfId="2683"/>
    <cellStyle name="Обычный 18 3 2 12 2 2" xfId="2684"/>
    <cellStyle name="Обычный 18 3 2 12 2 2 2" xfId="2685"/>
    <cellStyle name="Обычный 18 3 2 12 2 3" xfId="2686"/>
    <cellStyle name="Обычный 18 3 2 12 2 3 2" xfId="2687"/>
    <cellStyle name="Обычный 18 3 2 12 2 4" xfId="2688"/>
    <cellStyle name="Обычный 18 3 2 12 3" xfId="2689"/>
    <cellStyle name="Обычный 18 3 2 12 3 2" xfId="2690"/>
    <cellStyle name="Обычный 18 3 2 12 4" xfId="2691"/>
    <cellStyle name="Обычный 18 3 2 12 5" xfId="2692"/>
    <cellStyle name="Обычный 18 3 2 13" xfId="2693"/>
    <cellStyle name="Обычный 18 3 2 13 2" xfId="2694"/>
    <cellStyle name="Обычный 18 3 2 13 3" xfId="2695"/>
    <cellStyle name="Обычный 18 3 2 14" xfId="2696"/>
    <cellStyle name="Обычный 18 3 2 15" xfId="2697"/>
    <cellStyle name="Обычный 18 3 2 16" xfId="2698"/>
    <cellStyle name="Обычный 18 3 2 17" xfId="2699"/>
    <cellStyle name="Обычный 18 3 2 2" xfId="2700"/>
    <cellStyle name="Обычный 18 3 2 2 2" xfId="2701"/>
    <cellStyle name="Обычный 18 3 2 2 2 2" xfId="2702"/>
    <cellStyle name="Обычный 18 3 2 2 2 2 2" xfId="2703"/>
    <cellStyle name="Обычный 18 3 2 2 2 2 2 2" xfId="2704"/>
    <cellStyle name="Обычный 18 3 2 2 2 2 2 2 2" xfId="2705"/>
    <cellStyle name="Обычный 18 3 2 2 2 2 2 3" xfId="2706"/>
    <cellStyle name="Обычный 18 3 2 2 2 2 2 3 2" xfId="2707"/>
    <cellStyle name="Обычный 18 3 2 2 2 2 2 4" xfId="2708"/>
    <cellStyle name="Обычный 18 3 2 2 2 2 2 5" xfId="2709"/>
    <cellStyle name="Обычный 18 3 2 2 2 2 3" xfId="2710"/>
    <cellStyle name="Обычный 18 3 2 2 2 2 3 2" xfId="2711"/>
    <cellStyle name="Обычный 18 3 2 2 2 2 4" xfId="2712"/>
    <cellStyle name="Обычный 18 3 2 2 2 2 4 2" xfId="2713"/>
    <cellStyle name="Обычный 18 3 2 2 2 2 5" xfId="2714"/>
    <cellStyle name="Обычный 18 3 2 2 2 2 6" xfId="2715"/>
    <cellStyle name="Обычный 18 3 2 2 2 3" xfId="2716"/>
    <cellStyle name="Обычный 18 3 2 2 2 3 2" xfId="2717"/>
    <cellStyle name="Обычный 18 3 2 2 2 3 2 2" xfId="2718"/>
    <cellStyle name="Обычный 18 3 2 2 2 3 2 2 2" xfId="2719"/>
    <cellStyle name="Обычный 18 3 2 2 2 3 2 3" xfId="2720"/>
    <cellStyle name="Обычный 18 3 2 2 2 3 2 4" xfId="2721"/>
    <cellStyle name="Обычный 18 3 2 2 2 3 2 5" xfId="2722"/>
    <cellStyle name="Обычный 18 3 2 2 2 3 3" xfId="2723"/>
    <cellStyle name="Обычный 18 3 2 2 2 3 3 2" xfId="2724"/>
    <cellStyle name="Обычный 18 3 2 2 2 3 4" xfId="2725"/>
    <cellStyle name="Обычный 18 3 2 2 2 3 5" xfId="2726"/>
    <cellStyle name="Обычный 18 3 2 2 2 3 6" xfId="2727"/>
    <cellStyle name="Обычный 18 3 2 2 2 4" xfId="2728"/>
    <cellStyle name="Обычный 18 3 2 2 2 4 2" xfId="2729"/>
    <cellStyle name="Обычный 18 3 2 2 2 4 2 2" xfId="2730"/>
    <cellStyle name="Обычный 18 3 2 2 2 4 2 2 2" xfId="2731"/>
    <cellStyle name="Обычный 18 3 2 2 2 4 2 3" xfId="2732"/>
    <cellStyle name="Обычный 18 3 2 2 2 4 2 4" xfId="2733"/>
    <cellStyle name="Обычный 18 3 2 2 2 4 2 5" xfId="2734"/>
    <cellStyle name="Обычный 18 3 2 2 2 4 3" xfId="2735"/>
    <cellStyle name="Обычный 18 3 2 2 2 4 3 2" xfId="2736"/>
    <cellStyle name="Обычный 18 3 2 2 2 4 4" xfId="2737"/>
    <cellStyle name="Обычный 18 3 2 2 2 4 5" xfId="2738"/>
    <cellStyle name="Обычный 18 3 2 2 2 4 6" xfId="2739"/>
    <cellStyle name="Обычный 18 3 2 2 2 5" xfId="2740"/>
    <cellStyle name="Обычный 18 3 2 2 2 5 2" xfId="2741"/>
    <cellStyle name="Обычный 18 3 2 2 2 5 2 2" xfId="2742"/>
    <cellStyle name="Обычный 18 3 2 2 2 5 3" xfId="2743"/>
    <cellStyle name="Обычный 18 3 2 2 2 5 4" xfId="2744"/>
    <cellStyle name="Обычный 18 3 2 2 2 5 5" xfId="2745"/>
    <cellStyle name="Обычный 18 3 2 2 2 6" xfId="2746"/>
    <cellStyle name="Обычный 18 3 2 2 2 6 2" xfId="2747"/>
    <cellStyle name="Обычный 18 3 2 2 2 7" xfId="2748"/>
    <cellStyle name="Обычный 18 3 2 2 2 8" xfId="2749"/>
    <cellStyle name="Обычный 18 3 2 2 2 9" xfId="2750"/>
    <cellStyle name="Обычный 18 3 2 2 3" xfId="2751"/>
    <cellStyle name="Обычный 18 3 2 2 3 2" xfId="2752"/>
    <cellStyle name="Обычный 18 3 2 2 3 2 2" xfId="2753"/>
    <cellStyle name="Обычный 18 3 2 2 3 3" xfId="2754"/>
    <cellStyle name="Обычный 18 3 2 2 3 3 2" xfId="2755"/>
    <cellStyle name="Обычный 18 3 2 2 3 4" xfId="2756"/>
    <cellStyle name="Обычный 18 3 2 2 3 5" xfId="2757"/>
    <cellStyle name="Обычный 18 3 2 2 4" xfId="2758"/>
    <cellStyle name="Обычный 18 3 2 2 4 2" xfId="2759"/>
    <cellStyle name="Обычный 18 3 2 2 4 2 2" xfId="2760"/>
    <cellStyle name="Обычный 18 3 2 2 4 3" xfId="2761"/>
    <cellStyle name="Обычный 18 3 2 2 4 3 2" xfId="2762"/>
    <cellStyle name="Обычный 18 3 2 2 4 4" xfId="2763"/>
    <cellStyle name="Обычный 18 3 2 2 4 4 2" xfId="2764"/>
    <cellStyle name="Обычный 18 3 2 2 4 5" xfId="2765"/>
    <cellStyle name="Обычный 18 3 2 2 5" xfId="2766"/>
    <cellStyle name="Обычный 18 3 2 2 5 2" xfId="2767"/>
    <cellStyle name="Обычный 18 3 2 2 6" xfId="2768"/>
    <cellStyle name="Обычный 18 3 2 2 7" xfId="2769"/>
    <cellStyle name="Обычный 18 3 2 3" xfId="2770"/>
    <cellStyle name="Обычный 18 3 2 3 2" xfId="2771"/>
    <cellStyle name="Обычный 18 3 2 3 2 2" xfId="2772"/>
    <cellStyle name="Обычный 18 3 2 3 2 2 2" xfId="2773"/>
    <cellStyle name="Обычный 18 3 2 3 2 3" xfId="2774"/>
    <cellStyle name="Обычный 18 3 2 3 2 3 2" xfId="2775"/>
    <cellStyle name="Обычный 18 3 2 3 2 4" xfId="2776"/>
    <cellStyle name="Обычный 18 3 2 3 2 5" xfId="2777"/>
    <cellStyle name="Обычный 18 3 2 3 3" xfId="2778"/>
    <cellStyle name="Обычный 18 3 2 3 3 2" xfId="2779"/>
    <cellStyle name="Обычный 18 3 2 3 4" xfId="2780"/>
    <cellStyle name="Обычный 18 3 2 3 4 2" xfId="2781"/>
    <cellStyle name="Обычный 18 3 2 3 5" xfId="2782"/>
    <cellStyle name="Обычный 18 3 2 3 6" xfId="2783"/>
    <cellStyle name="Обычный 18 3 2 4" xfId="2784"/>
    <cellStyle name="Обычный 18 3 2 4 2" xfId="2785"/>
    <cellStyle name="Обычный 18 3 2 4 2 2" xfId="2786"/>
    <cellStyle name="Обычный 18 3 2 4 2 2 2" xfId="2787"/>
    <cellStyle name="Обычный 18 3 2 4 2 3" xfId="2788"/>
    <cellStyle name="Обычный 18 3 2 4 2 3 2" xfId="2789"/>
    <cellStyle name="Обычный 18 3 2 4 2 4" xfId="2790"/>
    <cellStyle name="Обычный 18 3 2 4 2 5" xfId="2791"/>
    <cellStyle name="Обычный 18 3 2 4 3" xfId="2792"/>
    <cellStyle name="Обычный 18 3 2 4 3 2" xfId="2793"/>
    <cellStyle name="Обычный 18 3 2 4 4" xfId="2794"/>
    <cellStyle name="Обычный 18 3 2 4 4 2" xfId="2795"/>
    <cellStyle name="Обычный 18 3 2 4 5" xfId="2796"/>
    <cellStyle name="Обычный 18 3 2 4 6" xfId="2797"/>
    <cellStyle name="Обычный 18 3 2 5" xfId="2798"/>
    <cellStyle name="Обычный 18 3 2 5 2" xfId="2799"/>
    <cellStyle name="Обычный 18 3 2 5 2 2" xfId="2800"/>
    <cellStyle name="Обычный 18 3 2 5 2 2 2" xfId="2801"/>
    <cellStyle name="Обычный 18 3 2 5 2 3" xfId="2802"/>
    <cellStyle name="Обычный 18 3 2 5 2 3 2" xfId="2803"/>
    <cellStyle name="Обычный 18 3 2 5 2 4" xfId="2804"/>
    <cellStyle name="Обычный 18 3 2 5 2 5" xfId="2805"/>
    <cellStyle name="Обычный 18 3 2 5 3" xfId="2806"/>
    <cellStyle name="Обычный 18 3 2 5 3 2" xfId="2807"/>
    <cellStyle name="Обычный 18 3 2 5 4" xfId="2808"/>
    <cellStyle name="Обычный 18 3 2 5 4 2" xfId="2809"/>
    <cellStyle name="Обычный 18 3 2 5 5" xfId="2810"/>
    <cellStyle name="Обычный 18 3 2 5 6" xfId="2811"/>
    <cellStyle name="Обычный 18 3 2 6" xfId="2812"/>
    <cellStyle name="Обычный 18 3 2 6 2" xfId="2813"/>
    <cellStyle name="Обычный 18 3 2 6 2 2" xfId="2814"/>
    <cellStyle name="Обычный 18 3 2 6 2 2 2" xfId="2815"/>
    <cellStyle name="Обычный 18 3 2 6 2 3" xfId="2816"/>
    <cellStyle name="Обычный 18 3 2 6 2 4" xfId="2817"/>
    <cellStyle name="Обычный 18 3 2 6 2 5" xfId="2818"/>
    <cellStyle name="Обычный 18 3 2 6 3" xfId="2819"/>
    <cellStyle name="Обычный 18 3 2 6 3 2" xfId="2820"/>
    <cellStyle name="Обычный 18 3 2 6 3 2 2" xfId="2821"/>
    <cellStyle name="Обычный 18 3 2 6 3 3" xfId="2822"/>
    <cellStyle name="Обычный 18 3 2 6 3 4" xfId="2823"/>
    <cellStyle name="Обычный 18 3 2 6 3 5" xfId="2824"/>
    <cellStyle name="Обычный 18 3 2 6 4" xfId="2825"/>
    <cellStyle name="Обычный 18 3 2 6 4 2" xfId="2826"/>
    <cellStyle name="Обычный 18 3 2 6 5" xfId="2827"/>
    <cellStyle name="Обычный 18 3 2 6 6" xfId="2828"/>
    <cellStyle name="Обычный 18 3 2 6 7" xfId="2829"/>
    <cellStyle name="Обычный 18 3 2 7" xfId="2830"/>
    <cellStyle name="Обычный 18 3 2 7 2" xfId="2831"/>
    <cellStyle name="Обычный 18 3 2 7 2 2" xfId="2832"/>
    <cellStyle name="Обычный 18 3 2 7 3" xfId="2833"/>
    <cellStyle name="Обычный 18 3 2 7 4" xfId="2834"/>
    <cellStyle name="Обычный 18 3 2 7 5" xfId="2835"/>
    <cellStyle name="Обычный 18 3 2 8" xfId="2836"/>
    <cellStyle name="Обычный 18 3 2 8 2" xfId="2837"/>
    <cellStyle name="Обычный 18 3 2 8 2 2" xfId="2838"/>
    <cellStyle name="Обычный 18 3 2 8 3" xfId="2839"/>
    <cellStyle name="Обычный 18 3 2 8 4" xfId="2840"/>
    <cellStyle name="Обычный 18 3 2 8 5" xfId="2841"/>
    <cellStyle name="Обычный 18 3 2 9" xfId="2842"/>
    <cellStyle name="Обычный 18 3 2 9 2" xfId="2843"/>
    <cellStyle name="Обычный 18 3 2 9 2 2" xfId="2844"/>
    <cellStyle name="Обычный 18 3 2 9 3" xfId="2845"/>
    <cellStyle name="Обычный 18 3 2 9 4" xfId="2846"/>
    <cellStyle name="Обычный 18 3 2 9 5" xfId="2847"/>
    <cellStyle name="Обычный 18 3 2_51,50_1 кв_общий" xfId="2848"/>
    <cellStyle name="Обычный 18 3 3" xfId="2849"/>
    <cellStyle name="Обычный 18 3 3 2" xfId="2850"/>
    <cellStyle name="Обычный 18 3 3 2 2" xfId="2851"/>
    <cellStyle name="Обычный 18 3 3 3" xfId="2852"/>
    <cellStyle name="Обычный 18 3 3 3 2" xfId="2853"/>
    <cellStyle name="Обычный 18 3 3 4" xfId="2854"/>
    <cellStyle name="Обычный 18 3 3 5" xfId="2855"/>
    <cellStyle name="Обычный 18 3 4" xfId="2856"/>
    <cellStyle name="Обычный 18 3 4 2" xfId="2857"/>
    <cellStyle name="Обычный 18 3 5" xfId="2858"/>
    <cellStyle name="Обычный 18 3 5 2" xfId="2859"/>
    <cellStyle name="Обычный 18 3 6" xfId="2860"/>
    <cellStyle name="Обычный 18 3 7" xfId="2861"/>
    <cellStyle name="Обычный 18 3 8" xfId="2862"/>
    <cellStyle name="Обычный 18 3_51,50_1 кв_общий" xfId="2863"/>
    <cellStyle name="Обычный 18 4" xfId="2864"/>
    <cellStyle name="Обычный 18 4 2" xfId="2865"/>
    <cellStyle name="Обычный 18 4 2 2" xfId="2866"/>
    <cellStyle name="Обычный 18 4 2 2 2" xfId="2867"/>
    <cellStyle name="Обычный 18 4 2 3" xfId="2868"/>
    <cellStyle name="Обычный 18 4 2 3 2" xfId="2869"/>
    <cellStyle name="Обычный 18 4 2 4" xfId="2870"/>
    <cellStyle name="Обычный 18 4 2 5" xfId="2871"/>
    <cellStyle name="Обычный 18 4 3" xfId="2872"/>
    <cellStyle name="Обычный 18 4 3 2" xfId="2873"/>
    <cellStyle name="Обычный 18 4 4" xfId="2874"/>
    <cellStyle name="Обычный 18 4 4 2" xfId="2875"/>
    <cellStyle name="Обычный 18 4 5" xfId="2876"/>
    <cellStyle name="Обычный 18 4 6" xfId="2877"/>
    <cellStyle name="Обычный 18 4 7" xfId="2878"/>
    <cellStyle name="Обычный 18 5" xfId="2879"/>
    <cellStyle name="Обычный 18 5 2" xfId="2880"/>
    <cellStyle name="Обычный 18 5 2 2" xfId="2881"/>
    <cellStyle name="Обычный 18 5 3" xfId="2882"/>
    <cellStyle name="Обычный 18 5 3 2" xfId="2883"/>
    <cellStyle name="Обычный 18 5 4" xfId="2884"/>
    <cellStyle name="Обычный 18 5 5" xfId="2885"/>
    <cellStyle name="Обычный 18 6" xfId="2886"/>
    <cellStyle name="Обычный 18 6 2" xfId="2887"/>
    <cellStyle name="Обычный 18 7" xfId="2888"/>
    <cellStyle name="Обычный 18 7 2" xfId="2889"/>
    <cellStyle name="Обычный 18 8" xfId="2890"/>
    <cellStyle name="Обычный 18 9" xfId="2891"/>
    <cellStyle name="Обычный 18_51,50_1 кв_общий" xfId="2892"/>
    <cellStyle name="Обычный 19" xfId="2893"/>
    <cellStyle name="Обычный 19 2" xfId="2894"/>
    <cellStyle name="Обычный 19 2 2" xfId="2895"/>
    <cellStyle name="Обычный 19 2 2 2" xfId="2896"/>
    <cellStyle name="Обычный 19 2 2 2 2" xfId="2897"/>
    <cellStyle name="Обычный 19 2 2 3" xfId="2898"/>
    <cellStyle name="Обычный 19 2 2 3 2" xfId="2899"/>
    <cellStyle name="Обычный 19 2 2 4" xfId="2900"/>
    <cellStyle name="Обычный 19 2 2 5" xfId="2901"/>
    <cellStyle name="Обычный 19 2 3" xfId="2902"/>
    <cellStyle name="Обычный 19 2 3 2" xfId="2903"/>
    <cellStyle name="Обычный 19 2 4" xfId="2904"/>
    <cellStyle name="Обычный 19 2 4 2" xfId="2905"/>
    <cellStyle name="Обычный 19 2 5" xfId="2906"/>
    <cellStyle name="Обычный 19 2 6" xfId="2907"/>
    <cellStyle name="Обычный 19 2 7" xfId="2908"/>
    <cellStyle name="Обычный 19 3" xfId="2909"/>
    <cellStyle name="Обычный 19 3 2" xfId="2910"/>
    <cellStyle name="Обычный 19 3 2 2" xfId="2911"/>
    <cellStyle name="Обычный 19 3 3" xfId="2912"/>
    <cellStyle name="Обычный 19 3 3 2" xfId="2913"/>
    <cellStyle name="Обычный 19 3 4" xfId="2914"/>
    <cellStyle name="Обычный 19 3 5" xfId="2915"/>
    <cellStyle name="Обычный 19 4" xfId="2916"/>
    <cellStyle name="Обычный 19 4 2" xfId="2917"/>
    <cellStyle name="Обычный 19 5" xfId="2918"/>
    <cellStyle name="Обычный 19 5 2" xfId="2919"/>
    <cellStyle name="Обычный 19 6" xfId="2920"/>
    <cellStyle name="Обычный 19 7" xfId="2921"/>
    <cellStyle name="Обычный 19 8" xfId="2922"/>
    <cellStyle name="Обычный 19_51,50_1 кв_общий" xfId="2923"/>
    <cellStyle name="Обычный 2" xfId="2924"/>
    <cellStyle name="Обычный 2 2" xfId="2925"/>
    <cellStyle name="Обычный 2 2 2" xfId="2926"/>
    <cellStyle name="Обычный 2 2 3" xfId="2927"/>
    <cellStyle name="Обычный 2 2 3 2" xfId="2928"/>
    <cellStyle name="Обычный 2 2 3 3" xfId="2929"/>
    <cellStyle name="Обычный 2 2 3 4" xfId="2930"/>
    <cellStyle name="Обычный 2 2 4" xfId="2931"/>
    <cellStyle name="Обычный 2 3" xfId="2932"/>
    <cellStyle name="Обычный 2 3 2" xfId="2933"/>
    <cellStyle name="Обычный 2 3 2 2" xfId="2934"/>
    <cellStyle name="Обычный 2 3 2 2 2" xfId="2935"/>
    <cellStyle name="Обычный 2 3 2 2 2 2" xfId="2936"/>
    <cellStyle name="Обычный 2 3 2 2 3" xfId="2937"/>
    <cellStyle name="Обычный 2 3 2 2 3 2" xfId="2938"/>
    <cellStyle name="Обычный 2 3 2 2 4" xfId="2939"/>
    <cellStyle name="Обычный 2 3 2 2 5" xfId="2940"/>
    <cellStyle name="Обычный 2 3 2 3" xfId="2941"/>
    <cellStyle name="Обычный 2 3 2 3 2" xfId="2942"/>
    <cellStyle name="Обычный 2 3 2 3 3" xfId="2943"/>
    <cellStyle name="Обычный 2 3 2 4" xfId="2944"/>
    <cellStyle name="Обычный 2 3 2 4 2" xfId="2945"/>
    <cellStyle name="Обычный 2 3 2 5" xfId="2946"/>
    <cellStyle name="Обычный 2 3 2 6" xfId="2947"/>
    <cellStyle name="Обычный 2 3 2 7" xfId="2948"/>
    <cellStyle name="Обычный 2 3 3" xfId="2949"/>
    <cellStyle name="Обычный 2 3 3 2" xfId="2950"/>
    <cellStyle name="Обычный 2 4" xfId="2951"/>
    <cellStyle name="Обычный 2 5" xfId="2952"/>
    <cellStyle name="Обычный 2 6" xfId="2953"/>
    <cellStyle name="Обычный 2 7" xfId="2954"/>
    <cellStyle name="Обычный 2 7 2" xfId="2955"/>
    <cellStyle name="Обычный 2 7 2 2" xfId="2956"/>
    <cellStyle name="Обычный 2 7 3" xfId="2957"/>
    <cellStyle name="Обычный 2 8" xfId="2958"/>
    <cellStyle name="Обычный 2 8 2" xfId="2959"/>
    <cellStyle name="Обычный 2 8 2 2" xfId="2960"/>
    <cellStyle name="Обычный 2 8 3" xfId="2961"/>
    <cellStyle name="Обычный 2_Канц предст нов год (8)" xfId="2962"/>
    <cellStyle name="Обычный 20" xfId="2963"/>
    <cellStyle name="Обычный 21" xfId="2964"/>
    <cellStyle name="Обычный 21 2" xfId="2965"/>
    <cellStyle name="Обычный 21 2 2" xfId="2966"/>
    <cellStyle name="Обычный 21 2 2 2" xfId="2967"/>
    <cellStyle name="Обычный 21 2 2 2 2" xfId="2968"/>
    <cellStyle name="Обычный 21 2 2 2 2 2" xfId="2969"/>
    <cellStyle name="Обычный 21 2 2 2 3" xfId="2970"/>
    <cellStyle name="Обычный 21 2 2 2 4" xfId="2971"/>
    <cellStyle name="Обычный 21 2 2 2 5" xfId="2972"/>
    <cellStyle name="Обычный 21 2 2 3" xfId="2973"/>
    <cellStyle name="Обычный 21 2 2 3 2" xfId="2974"/>
    <cellStyle name="Обычный 21 2 2 4" xfId="2975"/>
    <cellStyle name="Обычный 21 2 2 5" xfId="2976"/>
    <cellStyle name="Обычный 21 2 2 6" xfId="2977"/>
    <cellStyle name="Обычный 21 2 3" xfId="2978"/>
    <cellStyle name="Обычный 21 2 3 2" xfId="2979"/>
    <cellStyle name="Обычный 21 2 3 2 2" xfId="2980"/>
    <cellStyle name="Обычный 21 2 3 3" xfId="2981"/>
    <cellStyle name="Обычный 21 2 3 4" xfId="2982"/>
    <cellStyle name="Обычный 21 2 3 5" xfId="2983"/>
    <cellStyle name="Обычный 21 2 4" xfId="2984"/>
    <cellStyle name="Обычный 21 2 4 2" xfId="2985"/>
    <cellStyle name="Обычный 21 2 5" xfId="2986"/>
    <cellStyle name="Обычный 21 2 6" xfId="2987"/>
    <cellStyle name="Обычный 21 2 7" xfId="2988"/>
    <cellStyle name="Обычный 21 2 8" xfId="2989"/>
    <cellStyle name="Обычный 21 3" xfId="2990"/>
    <cellStyle name="Обычный 21 3 2" xfId="2991"/>
    <cellStyle name="Обычный 21 3 2 2" xfId="2992"/>
    <cellStyle name="Обычный 21 3 3" xfId="2993"/>
    <cellStyle name="Обычный 21 3 3 2" xfId="2994"/>
    <cellStyle name="Обычный 21 3 4" xfId="2995"/>
    <cellStyle name="Обычный 21 3 5" xfId="2996"/>
    <cellStyle name="Обычный 21 4" xfId="2997"/>
    <cellStyle name="Обычный 21 4 2" xfId="2998"/>
    <cellStyle name="Обычный 21 5" xfId="2999"/>
    <cellStyle name="Обычный 21 5 2" xfId="3000"/>
    <cellStyle name="Обычный 21 6" xfId="3001"/>
    <cellStyle name="Обычный 21 7" xfId="3002"/>
    <cellStyle name="Обычный 21 8" xfId="3003"/>
    <cellStyle name="Обычный 21_51,50_1 кв_общий" xfId="3004"/>
    <cellStyle name="Обычный 22" xfId="3005"/>
    <cellStyle name="Обычный 22 2" xfId="3006"/>
    <cellStyle name="Обычный 22 2 2" xfId="3007"/>
    <cellStyle name="Обычный 22 2 2 2" xfId="3008"/>
    <cellStyle name="Обычный 22 2 3" xfId="3009"/>
    <cellStyle name="Обычный 22 2 3 2" xfId="3010"/>
    <cellStyle name="Обычный 22 2 4" xfId="3011"/>
    <cellStyle name="Обычный 22 2 5" xfId="3012"/>
    <cellStyle name="Обычный 22 3" xfId="3013"/>
    <cellStyle name="Обычный 22 3 2" xfId="3014"/>
    <cellStyle name="Обычный 22 4" xfId="3015"/>
    <cellStyle name="Обычный 22 4 2" xfId="3016"/>
    <cellStyle name="Обычный 22 5" xfId="3017"/>
    <cellStyle name="Обычный 22 6" xfId="3018"/>
    <cellStyle name="Обычный 22 7" xfId="3019"/>
    <cellStyle name="Обычный 23" xfId="3020"/>
    <cellStyle name="Обычный 23 2" xfId="3021"/>
    <cellStyle name="Обычный 23 2 2" xfId="3022"/>
    <cellStyle name="Обычный 23 2 2 2" xfId="3023"/>
    <cellStyle name="Обычный 23 2 3" xfId="3024"/>
    <cellStyle name="Обычный 23 2 3 2" xfId="3025"/>
    <cellStyle name="Обычный 23 2 4" xfId="3026"/>
    <cellStyle name="Обычный 23 2 5" xfId="3027"/>
    <cellStyle name="Обычный 23 3" xfId="3028"/>
    <cellStyle name="Обычный 23 3 2" xfId="3029"/>
    <cellStyle name="Обычный 23 4" xfId="3030"/>
    <cellStyle name="Обычный 23 4 2" xfId="3031"/>
    <cellStyle name="Обычный 23 5" xfId="3032"/>
    <cellStyle name="Обычный 23 6" xfId="3033"/>
    <cellStyle name="Обычный 23 7" xfId="3034"/>
    <cellStyle name="Обычный 24" xfId="3035"/>
    <cellStyle name="Обычный 24 2" xfId="3036"/>
    <cellStyle name="Обычный 24 2 2" xfId="3037"/>
    <cellStyle name="Обычный 24 2 2 2" xfId="3038"/>
    <cellStyle name="Обычный 24 2 2 2 2" xfId="3039"/>
    <cellStyle name="Обычный 24 2 2 2 2 2" xfId="3040"/>
    <cellStyle name="Обычный 24 2 2 2 3" xfId="3041"/>
    <cellStyle name="Обычный 24 2 2 2 3 2" xfId="3042"/>
    <cellStyle name="Обычный 24 2 2 2 4" xfId="3043"/>
    <cellStyle name="Обычный 24 2 2 2 5" xfId="3044"/>
    <cellStyle name="Обычный 24 2 2 3" xfId="3045"/>
    <cellStyle name="Обычный 24 2 2 3 2" xfId="3046"/>
    <cellStyle name="Обычный 24 2 2 4" xfId="3047"/>
    <cellStyle name="Обычный 24 2 2 4 2" xfId="3048"/>
    <cellStyle name="Обычный 24 2 2 5" xfId="3049"/>
    <cellStyle name="Обычный 24 2 2 6" xfId="3050"/>
    <cellStyle name="Обычный 24 2 3" xfId="3051"/>
    <cellStyle name="Обычный 24 2 3 2" xfId="3052"/>
    <cellStyle name="Обычный 24 2 3 2 2" xfId="3053"/>
    <cellStyle name="Обычный 24 2 3 3" xfId="3054"/>
    <cellStyle name="Обычный 24 2 3 3 2" xfId="3055"/>
    <cellStyle name="Обычный 24 2 3 4" xfId="3056"/>
    <cellStyle name="Обычный 24 2 3 5" xfId="3057"/>
    <cellStyle name="Обычный 24 2 4" xfId="3058"/>
    <cellStyle name="Обычный 24 2 4 2" xfId="3059"/>
    <cellStyle name="Обычный 24 2 5" xfId="3060"/>
    <cellStyle name="Обычный 24 2 5 2" xfId="3061"/>
    <cellStyle name="Обычный 24 2 6" xfId="3062"/>
    <cellStyle name="Обычный 24 2 7" xfId="3063"/>
    <cellStyle name="Обычный 24 3" xfId="3064"/>
    <cellStyle name="Обычный 24 3 2" xfId="3065"/>
    <cellStyle name="Обычный 24 3 2 2" xfId="3066"/>
    <cellStyle name="Обычный 24 3 3" xfId="3067"/>
    <cellStyle name="Обычный 24 3 3 2" xfId="3068"/>
    <cellStyle name="Обычный 24 3 4" xfId="3069"/>
    <cellStyle name="Обычный 24 3 5" xfId="3070"/>
    <cellStyle name="Обычный 24 4" xfId="3071"/>
    <cellStyle name="Обычный 24 4 2" xfId="3072"/>
    <cellStyle name="Обычный 24 5" xfId="3073"/>
    <cellStyle name="Обычный 24 5 2" xfId="3074"/>
    <cellStyle name="Обычный 24 6" xfId="3075"/>
    <cellStyle name="Обычный 24 7" xfId="3076"/>
    <cellStyle name="Обычный 24 8" xfId="3077"/>
    <cellStyle name="Обычный 25" xfId="3078"/>
    <cellStyle name="Обычный 25 2" xfId="3079"/>
    <cellStyle name="Обычный 25 2 2" xfId="3080"/>
    <cellStyle name="Обычный 25 2 2 2" xfId="3081"/>
    <cellStyle name="Обычный 25 2 2 2 2" xfId="3082"/>
    <cellStyle name="Обычный 25 2 2 2 2 2" xfId="3083"/>
    <cellStyle name="Обычный 25 2 2 2 3" xfId="3084"/>
    <cellStyle name="Обычный 25 2 2 2 3 2" xfId="3085"/>
    <cellStyle name="Обычный 25 2 2 2 4" xfId="3086"/>
    <cellStyle name="Обычный 25 2 2 2 5" xfId="3087"/>
    <cellStyle name="Обычный 25 2 2 3" xfId="3088"/>
    <cellStyle name="Обычный 25 2 2 3 2" xfId="3089"/>
    <cellStyle name="Обычный 25 2 2 4" xfId="3090"/>
    <cellStyle name="Обычный 25 2 2 4 2" xfId="3091"/>
    <cellStyle name="Обычный 25 2 2 5" xfId="3092"/>
    <cellStyle name="Обычный 25 2 2 6" xfId="3093"/>
    <cellStyle name="Обычный 25 2 3" xfId="3094"/>
    <cellStyle name="Обычный 25 2 3 2" xfId="3095"/>
    <cellStyle name="Обычный 25 2 3 2 2" xfId="3096"/>
    <cellStyle name="Обычный 25 2 3 3" xfId="3097"/>
    <cellStyle name="Обычный 25 2 3 3 2" xfId="3098"/>
    <cellStyle name="Обычный 25 2 3 4" xfId="3099"/>
    <cellStyle name="Обычный 25 2 3 5" xfId="3100"/>
    <cellStyle name="Обычный 25 2 4" xfId="3101"/>
    <cellStyle name="Обычный 25 2 4 2" xfId="3102"/>
    <cellStyle name="Обычный 25 2 5" xfId="3103"/>
    <cellStyle name="Обычный 25 2 5 2" xfId="3104"/>
    <cellStyle name="Обычный 25 2 6" xfId="3105"/>
    <cellStyle name="Обычный 25 2 7" xfId="3106"/>
    <cellStyle name="Обычный 25 3" xfId="3107"/>
    <cellStyle name="Обычный 25 3 2" xfId="3108"/>
    <cellStyle name="Обычный 25 3 2 2" xfId="3109"/>
    <cellStyle name="Обычный 25 3 3" xfId="3110"/>
    <cellStyle name="Обычный 25 3 3 2" xfId="3111"/>
    <cellStyle name="Обычный 25 3 4" xfId="3112"/>
    <cellStyle name="Обычный 25 3 5" xfId="3113"/>
    <cellStyle name="Обычный 25 4" xfId="3114"/>
    <cellStyle name="Обычный 25 4 2" xfId="3115"/>
    <cellStyle name="Обычный 25 5" xfId="3116"/>
    <cellStyle name="Обычный 25 5 2" xfId="3117"/>
    <cellStyle name="Обычный 25 6" xfId="3118"/>
    <cellStyle name="Обычный 25 7" xfId="3119"/>
    <cellStyle name="Обычный 25 8" xfId="3120"/>
    <cellStyle name="Обычный 26" xfId="3121"/>
    <cellStyle name="Обычный 26 2" xfId="3122"/>
    <cellStyle name="Обычный 26 2 2" xfId="3123"/>
    <cellStyle name="Обычный 26 2 2 2" xfId="3124"/>
    <cellStyle name="Обычный 26 2 2 2 2" xfId="3125"/>
    <cellStyle name="Обычный 26 2 2 2 2 2" xfId="3126"/>
    <cellStyle name="Обычный 26 2 2 2 3" xfId="3127"/>
    <cellStyle name="Обычный 26 2 2 2 3 2" xfId="3128"/>
    <cellStyle name="Обычный 26 2 2 2 4" xfId="3129"/>
    <cellStyle name="Обычный 26 2 2 2 5" xfId="3130"/>
    <cellStyle name="Обычный 26 2 2 3" xfId="3131"/>
    <cellStyle name="Обычный 26 2 2 3 2" xfId="3132"/>
    <cellStyle name="Обычный 26 2 2 4" xfId="3133"/>
    <cellStyle name="Обычный 26 2 2 4 2" xfId="3134"/>
    <cellStyle name="Обычный 26 2 2 5" xfId="3135"/>
    <cellStyle name="Обычный 26 2 2 6" xfId="3136"/>
    <cellStyle name="Обычный 26 2 3" xfId="3137"/>
    <cellStyle name="Обычный 26 2 3 2" xfId="3138"/>
    <cellStyle name="Обычный 26 2 3 2 2" xfId="3139"/>
    <cellStyle name="Обычный 26 2 3 3" xfId="3140"/>
    <cellStyle name="Обычный 26 2 3 3 2" xfId="3141"/>
    <cellStyle name="Обычный 26 2 3 4" xfId="3142"/>
    <cellStyle name="Обычный 26 2 3 5" xfId="3143"/>
    <cellStyle name="Обычный 26 2 4" xfId="3144"/>
    <cellStyle name="Обычный 26 2 4 2" xfId="3145"/>
    <cellStyle name="Обычный 26 2 5" xfId="3146"/>
    <cellStyle name="Обычный 26 2 5 2" xfId="3147"/>
    <cellStyle name="Обычный 26 2 6" xfId="3148"/>
    <cellStyle name="Обычный 26 2 7" xfId="3149"/>
    <cellStyle name="Обычный 26 3" xfId="3150"/>
    <cellStyle name="Обычный 26 3 2" xfId="3151"/>
    <cellStyle name="Обычный 26 3 2 2" xfId="3152"/>
    <cellStyle name="Обычный 26 3 3" xfId="3153"/>
    <cellStyle name="Обычный 26 3 3 2" xfId="3154"/>
    <cellStyle name="Обычный 26 3 4" xfId="3155"/>
    <cellStyle name="Обычный 26 3 5" xfId="3156"/>
    <cellStyle name="Обычный 26 4" xfId="3157"/>
    <cellStyle name="Обычный 26 4 2" xfId="3158"/>
    <cellStyle name="Обычный 26 5" xfId="3159"/>
    <cellStyle name="Обычный 26 5 2" xfId="3160"/>
    <cellStyle name="Обычный 26 6" xfId="3161"/>
    <cellStyle name="Обычный 26 7" xfId="3162"/>
    <cellStyle name="Обычный 26 8" xfId="3163"/>
    <cellStyle name="Обычный 27" xfId="3164"/>
    <cellStyle name="Обычный 27 2" xfId="3165"/>
    <cellStyle name="Обычный 28" xfId="3166"/>
    <cellStyle name="Обычный 29" xfId="3167"/>
    <cellStyle name="Обычный 3" xfId="3168"/>
    <cellStyle name="Обычный 3 2" xfId="3169"/>
    <cellStyle name="Обычный 3 2 2" xfId="3170"/>
    <cellStyle name="Обычный 3 3" xfId="3171"/>
    <cellStyle name="Обычный 3 4" xfId="3172"/>
    <cellStyle name="Обычный 3 5" xfId="3173"/>
    <cellStyle name="Обычный 30" xfId="3174"/>
    <cellStyle name="Обычный 31" xfId="3175"/>
    <cellStyle name="Обычный 32" xfId="3176"/>
    <cellStyle name="Обычный 32 2" xfId="3177"/>
    <cellStyle name="Обычный 32 2 2" xfId="3178"/>
    <cellStyle name="Обычный 32 2 2 2" xfId="3179"/>
    <cellStyle name="Обычный 32 2 2 2 2" xfId="3180"/>
    <cellStyle name="Обычный 32 2 2 2 2 2" xfId="3181"/>
    <cellStyle name="Обычный 32 2 2 2 3" xfId="3182"/>
    <cellStyle name="Обычный 32 2 2 2 3 2" xfId="3183"/>
    <cellStyle name="Обычный 32 2 2 2 4" xfId="3184"/>
    <cellStyle name="Обычный 32 2 2 2 5" xfId="3185"/>
    <cellStyle name="Обычный 32 2 2 3" xfId="3186"/>
    <cellStyle name="Обычный 32 2 2 3 2" xfId="3187"/>
    <cellStyle name="Обычный 32 2 2 4" xfId="3188"/>
    <cellStyle name="Обычный 32 2 2 4 2" xfId="3189"/>
    <cellStyle name="Обычный 32 2 2 5" xfId="3190"/>
    <cellStyle name="Обычный 32 2 2 6" xfId="3191"/>
    <cellStyle name="Обычный 32 2 3" xfId="3192"/>
    <cellStyle name="Обычный 32 2 3 2" xfId="3193"/>
    <cellStyle name="Обычный 32 2 3 2 2" xfId="3194"/>
    <cellStyle name="Обычный 32 2 3 3" xfId="3195"/>
    <cellStyle name="Обычный 32 2 3 3 2" xfId="3196"/>
    <cellStyle name="Обычный 32 2 3 4" xfId="3197"/>
    <cellStyle name="Обычный 32 2 3 5" xfId="3198"/>
    <cellStyle name="Обычный 32 2 4" xfId="3199"/>
    <cellStyle name="Обычный 32 2 4 2" xfId="3200"/>
    <cellStyle name="Обычный 32 2 5" xfId="3201"/>
    <cellStyle name="Обычный 32 2 5 2" xfId="3202"/>
    <cellStyle name="Обычный 32 2 6" xfId="3203"/>
    <cellStyle name="Обычный 32 2 7" xfId="3204"/>
    <cellStyle name="Обычный 33" xfId="3205"/>
    <cellStyle name="Обычный 33 2" xfId="3206"/>
    <cellStyle name="Обычный 33 2 2" xfId="3207"/>
    <cellStyle name="Обычный 33 2 2 2" xfId="3208"/>
    <cellStyle name="Обычный 33 2 2 2 2" xfId="3209"/>
    <cellStyle name="Обычный 33 2 2 2 2 2" xfId="3210"/>
    <cellStyle name="Обычный 33 2 2 2 3" xfId="3211"/>
    <cellStyle name="Обычный 33 2 2 2 3 2" xfId="3212"/>
    <cellStyle name="Обычный 33 2 2 2 4" xfId="3213"/>
    <cellStyle name="Обычный 33 2 2 2 5" xfId="3214"/>
    <cellStyle name="Обычный 33 2 2 3" xfId="3215"/>
    <cellStyle name="Обычный 33 2 2 3 2" xfId="3216"/>
    <cellStyle name="Обычный 33 2 2 4" xfId="3217"/>
    <cellStyle name="Обычный 33 2 2 4 2" xfId="3218"/>
    <cellStyle name="Обычный 33 2 2 5" xfId="3219"/>
    <cellStyle name="Обычный 33 2 2 6" xfId="3220"/>
    <cellStyle name="Обычный 33 2 3" xfId="3221"/>
    <cellStyle name="Обычный 33 2 3 2" xfId="3222"/>
    <cellStyle name="Обычный 33 2 3 2 2" xfId="3223"/>
    <cellStyle name="Обычный 33 2 3 3" xfId="3224"/>
    <cellStyle name="Обычный 33 2 3 3 2" xfId="3225"/>
    <cellStyle name="Обычный 33 2 3 4" xfId="3226"/>
    <cellStyle name="Обычный 33 2 3 5" xfId="3227"/>
    <cellStyle name="Обычный 33 2 4" xfId="3228"/>
    <cellStyle name="Обычный 33 2 4 2" xfId="3229"/>
    <cellStyle name="Обычный 33 2 5" xfId="3230"/>
    <cellStyle name="Обычный 33 2 5 2" xfId="3231"/>
    <cellStyle name="Обычный 33 2 6" xfId="3232"/>
    <cellStyle name="Обычный 33 2 7" xfId="3233"/>
    <cellStyle name="Обычный 34" xfId="3234"/>
    <cellStyle name="Обычный 34 2" xfId="3235"/>
    <cellStyle name="Обычный 34 2 2" xfId="3236"/>
    <cellStyle name="Обычный 34 2 2 2" xfId="3237"/>
    <cellStyle name="Обычный 34 2 2 2 2" xfId="3238"/>
    <cellStyle name="Обычный 34 2 2 3" xfId="3239"/>
    <cellStyle name="Обычный 34 2 2 3 2" xfId="3240"/>
    <cellStyle name="Обычный 34 2 2 4" xfId="3241"/>
    <cellStyle name="Обычный 34 2 2 5" xfId="3242"/>
    <cellStyle name="Обычный 34 2 3" xfId="3243"/>
    <cellStyle name="Обычный 34 2 3 2" xfId="3244"/>
    <cellStyle name="Обычный 34 2 4" xfId="3245"/>
    <cellStyle name="Обычный 34 2 4 2" xfId="3246"/>
    <cellStyle name="Обычный 34 2 5" xfId="3247"/>
    <cellStyle name="Обычный 34 2 6" xfId="3248"/>
    <cellStyle name="Обычный 35" xfId="3249"/>
    <cellStyle name="Обычный 36" xfId="3250"/>
    <cellStyle name="Обычный 37" xfId="3251"/>
    <cellStyle name="Обычный 38" xfId="3252"/>
    <cellStyle name="Обычный 39" xfId="3253"/>
    <cellStyle name="Обычный 4" xfId="3254"/>
    <cellStyle name="Обычный 4 2" xfId="3255"/>
    <cellStyle name="Обычный 4 2 2" xfId="3256"/>
    <cellStyle name="Обычный 4 2 2 2" xfId="3257"/>
    <cellStyle name="Обычный 4 2 2 2 2" xfId="3258"/>
    <cellStyle name="Обычный 4 2 2 2 2 2" xfId="3259"/>
    <cellStyle name="Обычный 4 2 2 2 3" xfId="3260"/>
    <cellStyle name="Обычный 4 2 2 2 3 2" xfId="3261"/>
    <cellStyle name="Обычный 4 2 2 2 4" xfId="3262"/>
    <cellStyle name="Обычный 4 2 2 2 5" xfId="3263"/>
    <cellStyle name="Обычный 4 2 2 3" xfId="3264"/>
    <cellStyle name="Обычный 4 2 2 3 2" xfId="3265"/>
    <cellStyle name="Обычный 4 2 2 4" xfId="3266"/>
    <cellStyle name="Обычный 4 2 2 4 2" xfId="3267"/>
    <cellStyle name="Обычный 4 2 2 5" xfId="3268"/>
    <cellStyle name="Обычный 4 2 2 6" xfId="3269"/>
    <cellStyle name="Обычный 4 2 2 7" xfId="3270"/>
    <cellStyle name="Обычный 4 2 3" xfId="3271"/>
    <cellStyle name="Обычный 4 2 3 2" xfId="3272"/>
    <cellStyle name="Обычный 4 2 3 2 2" xfId="3273"/>
    <cellStyle name="Обычный 4 2 3 3" xfId="3274"/>
    <cellStyle name="Обычный 4 2 3 3 2" xfId="3275"/>
    <cellStyle name="Обычный 4 2 3 4" xfId="3276"/>
    <cellStyle name="Обычный 4 2 3 5" xfId="3277"/>
    <cellStyle name="Обычный 4 2 4" xfId="3278"/>
    <cellStyle name="Обычный 4 2 4 2" xfId="3279"/>
    <cellStyle name="Обычный 4 2 5" xfId="3280"/>
    <cellStyle name="Обычный 4 2 5 2" xfId="3281"/>
    <cellStyle name="Обычный 4 2 6" xfId="3282"/>
    <cellStyle name="Обычный 4 2 7" xfId="3283"/>
    <cellStyle name="Обычный 4 2 8" xfId="3284"/>
    <cellStyle name="Обычный 4 2_51,50_1 кв_общий" xfId="3285"/>
    <cellStyle name="Обычный 4 3" xfId="3286"/>
    <cellStyle name="Обычный 4 4" xfId="3287"/>
    <cellStyle name="Обычный 4 5" xfId="3288"/>
    <cellStyle name="Обычный 4 6" xfId="3289"/>
    <cellStyle name="Обычный 4 7" xfId="3290"/>
    <cellStyle name="Обычный 4_51,50_1 кв_общий" xfId="3291"/>
    <cellStyle name="Обычный 40" xfId="3292"/>
    <cellStyle name="Обычный 41" xfId="3293"/>
    <cellStyle name="Обычный 42" xfId="3294"/>
    <cellStyle name="Обычный 43" xfId="3295"/>
    <cellStyle name="Обычный 44" xfId="3296"/>
    <cellStyle name="Обычный 45" xfId="3297"/>
    <cellStyle name="Обычный 46" xfId="3298"/>
    <cellStyle name="Обычный 47" xfId="3299"/>
    <cellStyle name="Обычный 48" xfId="3300"/>
    <cellStyle name="Обычный 49" xfId="3301"/>
    <cellStyle name="Обычный 5" xfId="3302"/>
    <cellStyle name="Обычный 5 2" xfId="3303"/>
    <cellStyle name="Обычный 5 3" xfId="3304"/>
    <cellStyle name="Обычный 50" xfId="3305"/>
    <cellStyle name="Обычный 51" xfId="3306"/>
    <cellStyle name="Обычный 52" xfId="3307"/>
    <cellStyle name="Обычный 53" xfId="3308"/>
    <cellStyle name="Обычный 53 2" xfId="3309"/>
    <cellStyle name="Обычный 54" xfId="3310"/>
    <cellStyle name="Обычный 55" xfId="3311"/>
    <cellStyle name="Обычный 56" xfId="3312"/>
    <cellStyle name="Обычный 57" xfId="3313"/>
    <cellStyle name="Обычный 58" xfId="3314"/>
    <cellStyle name="Обычный 59" xfId="3315"/>
    <cellStyle name="Обычный 6" xfId="3316"/>
    <cellStyle name="Обычный 6 2" xfId="3317"/>
    <cellStyle name="Обычный 60" xfId="3318"/>
    <cellStyle name="Обычный 61" xfId="3319"/>
    <cellStyle name="Обычный 62" xfId="3320"/>
    <cellStyle name="Обычный 63" xfId="3321"/>
    <cellStyle name="Обычный 64" xfId="3322"/>
    <cellStyle name="Обычный 65" xfId="3323"/>
    <cellStyle name="Обычный 65 2" xfId="3324"/>
    <cellStyle name="Обычный 65 2 2" xfId="3325"/>
    <cellStyle name="Обычный 65 2 2 2" xfId="3326"/>
    <cellStyle name="Обычный 65 2 3" xfId="3327"/>
    <cellStyle name="Обычный 65 2 3 2" xfId="3328"/>
    <cellStyle name="Обычный 65 2 4" xfId="3329"/>
    <cellStyle name="Обычный 65 2 5" xfId="3330"/>
    <cellStyle name="Обычный 65 3" xfId="3331"/>
    <cellStyle name="Обычный 65 3 2" xfId="3332"/>
    <cellStyle name="Обычный 65 4" xfId="3333"/>
    <cellStyle name="Обычный 65 4 2" xfId="3334"/>
    <cellStyle name="Обычный 65 5" xfId="3335"/>
    <cellStyle name="Обычный 65 6" xfId="3336"/>
    <cellStyle name="Обычный 65 7" xfId="3337"/>
    <cellStyle name="Обычный 66" xfId="3338"/>
    <cellStyle name="Обычный 66 2" xfId="3339"/>
    <cellStyle name="Обычный 66 2 2" xfId="3340"/>
    <cellStyle name="Обычный 66 2 2 2" xfId="3341"/>
    <cellStyle name="Обычный 66 2 2 2 2" xfId="3342"/>
    <cellStyle name="Обычный 66 2 2 3" xfId="3343"/>
    <cellStyle name="Обычный 66 2 2 3 2" xfId="3344"/>
    <cellStyle name="Обычный 66 2 2 4" xfId="3345"/>
    <cellStyle name="Обычный 66 2 2 5" xfId="3346"/>
    <cellStyle name="Обычный 66 2 3" xfId="3347"/>
    <cellStyle name="Обычный 66 2 3 2" xfId="3348"/>
    <cellStyle name="Обычный 66 2 4" xfId="3349"/>
    <cellStyle name="Обычный 66 2 4 2" xfId="3350"/>
    <cellStyle name="Обычный 66 2 5" xfId="3351"/>
    <cellStyle name="Обычный 66 2 6" xfId="3352"/>
    <cellStyle name="Обычный 66 3" xfId="3353"/>
    <cellStyle name="Обычный 66 3 2" xfId="3354"/>
    <cellStyle name="Обычный 66 3 2 2" xfId="3355"/>
    <cellStyle name="Обычный 66 3 2 2 2" xfId="3356"/>
    <cellStyle name="Обычный 66 3 2 3" xfId="3357"/>
    <cellStyle name="Обычный 66 3 2 3 2" xfId="3358"/>
    <cellStyle name="Обычный 66 3 2 4" xfId="3359"/>
    <cellStyle name="Обычный 66 3 2 5" xfId="3360"/>
    <cellStyle name="Обычный 66 3 3" xfId="3361"/>
    <cellStyle name="Обычный 66 3 3 2" xfId="3362"/>
    <cellStyle name="Обычный 66 3 4" xfId="3363"/>
    <cellStyle name="Обычный 66 3 4 2" xfId="3364"/>
    <cellStyle name="Обычный 66 3 5" xfId="3365"/>
    <cellStyle name="Обычный 66 3 6" xfId="3366"/>
    <cellStyle name="Обычный 66 4" xfId="3367"/>
    <cellStyle name="Обычный 66 4 2" xfId="3368"/>
    <cellStyle name="Обычный 66 4 2 2" xfId="3369"/>
    <cellStyle name="Обычный 66 4 2 2 2" xfId="3370"/>
    <cellStyle name="Обычный 66 4 2 3" xfId="3371"/>
    <cellStyle name="Обычный 66 4 2 4" xfId="3372"/>
    <cellStyle name="Обычный 66 4 2 5" xfId="3373"/>
    <cellStyle name="Обычный 66 4 3" xfId="3374"/>
    <cellStyle name="Обычный 66 4 3 2" xfId="3375"/>
    <cellStyle name="Обычный 66 4 4" xfId="3376"/>
    <cellStyle name="Обычный 66 4 5" xfId="3377"/>
    <cellStyle name="Обычный 66 4 6" xfId="3378"/>
    <cellStyle name="Обычный 66 5" xfId="3379"/>
    <cellStyle name="Обычный 66 5 2" xfId="3380"/>
    <cellStyle name="Обычный 66 5 2 2" xfId="3381"/>
    <cellStyle name="Обычный 66 5 3" xfId="3382"/>
    <cellStyle name="Обычный 66 5 4" xfId="3383"/>
    <cellStyle name="Обычный 66 5 5" xfId="3384"/>
    <cellStyle name="Обычный 66 6" xfId="3385"/>
    <cellStyle name="Обычный 66 6 2" xfId="3386"/>
    <cellStyle name="Обычный 66 7" xfId="3387"/>
    <cellStyle name="Обычный 66 8" xfId="3388"/>
    <cellStyle name="Обычный 66 9" xfId="3389"/>
    <cellStyle name="Обычный 67" xfId="3390"/>
    <cellStyle name="Обычный 67 2" xfId="3391"/>
    <cellStyle name="Обычный 67 2 2" xfId="3392"/>
    <cellStyle name="Обычный 67 2 2 2" xfId="3393"/>
    <cellStyle name="Обычный 67 2 3" xfId="3394"/>
    <cellStyle name="Обычный 67 2 3 2" xfId="3395"/>
    <cellStyle name="Обычный 67 2 4" xfId="3396"/>
    <cellStyle name="Обычный 67 2 5" xfId="3397"/>
    <cellStyle name="Обычный 67 3" xfId="3398"/>
    <cellStyle name="Обычный 67 3 2" xfId="3399"/>
    <cellStyle name="Обычный 67 4" xfId="3400"/>
    <cellStyle name="Обычный 67 4 2" xfId="3401"/>
    <cellStyle name="Обычный 67 5" xfId="3402"/>
    <cellStyle name="Обычный 67 6" xfId="3403"/>
    <cellStyle name="Обычный 68" xfId="3404"/>
    <cellStyle name="Обычный 68 2" xfId="3405"/>
    <cellStyle name="Обычный 68 2 2" xfId="3406"/>
    <cellStyle name="Обычный 68 2 2 2" xfId="3407"/>
    <cellStyle name="Обычный 68 2 3" xfId="3408"/>
    <cellStyle name="Обычный 68 2 3 2" xfId="3409"/>
    <cellStyle name="Обычный 68 2 4" xfId="3410"/>
    <cellStyle name="Обычный 68 2 5" xfId="3411"/>
    <cellStyle name="Обычный 68 3" xfId="3412"/>
    <cellStyle name="Обычный 68 3 2" xfId="3413"/>
    <cellStyle name="Обычный 68 4" xfId="3414"/>
    <cellStyle name="Обычный 68 4 2" xfId="3415"/>
    <cellStyle name="Обычный 68 5" xfId="3416"/>
    <cellStyle name="Обычный 68 6" xfId="3417"/>
    <cellStyle name="Обычный 69" xfId="3418"/>
    <cellStyle name="Обычный 69 2" xfId="3419"/>
    <cellStyle name="Обычный 69 2 2" xfId="3420"/>
    <cellStyle name="Обычный 69 2 2 2" xfId="3421"/>
    <cellStyle name="Обычный 69 2 3" xfId="3422"/>
    <cellStyle name="Обычный 69 2 3 2" xfId="3423"/>
    <cellStyle name="Обычный 69 2 4" xfId="3424"/>
    <cellStyle name="Обычный 69 2 5" xfId="3425"/>
    <cellStyle name="Обычный 69 3" xfId="3426"/>
    <cellStyle name="Обычный 69 3 2" xfId="3427"/>
    <cellStyle name="Обычный 69 4" xfId="3428"/>
    <cellStyle name="Обычный 69 4 2" xfId="3429"/>
    <cellStyle name="Обычный 69 5" xfId="3430"/>
    <cellStyle name="Обычный 69 6" xfId="3431"/>
    <cellStyle name="Обычный 7" xfId="3432"/>
    <cellStyle name="Обычный 7 2" xfId="3433"/>
    <cellStyle name="Обычный 7 2 2" xfId="3434"/>
    <cellStyle name="Обычный 7 2 2 2" xfId="3435"/>
    <cellStyle name="Обычный 7 2 2 2 2" xfId="3436"/>
    <cellStyle name="Обычный 7 2 2 2 2 2" xfId="3437"/>
    <cellStyle name="Обычный 7 2 2 2 2 2 2" xfId="3438"/>
    <cellStyle name="Обычный 7 2 2 2 2 3" xfId="3439"/>
    <cellStyle name="Обычный 7 2 2 2 2 3 2" xfId="3440"/>
    <cellStyle name="Обычный 7 2 2 2 2 4" xfId="3441"/>
    <cellStyle name="Обычный 7 2 2 2 2 5" xfId="3442"/>
    <cellStyle name="Обычный 7 2 2 2 3" xfId="3443"/>
    <cellStyle name="Обычный 7 2 2 2 3 2" xfId="3444"/>
    <cellStyle name="Обычный 7 2 2 2 4" xfId="3445"/>
    <cellStyle name="Обычный 7 2 2 2 4 2" xfId="3446"/>
    <cellStyle name="Обычный 7 2 2 2 5" xfId="3447"/>
    <cellStyle name="Обычный 7 2 2 2 6" xfId="3448"/>
    <cellStyle name="Обычный 7 2 2 2 7" xfId="3449"/>
    <cellStyle name="Обычный 7 2 2 3" xfId="3450"/>
    <cellStyle name="Обычный 7 2 2 3 2" xfId="3451"/>
    <cellStyle name="Обычный 7 2 2 3 2 2" xfId="3452"/>
    <cellStyle name="Обычный 7 2 2 3 3" xfId="3453"/>
    <cellStyle name="Обычный 7 2 2 3 3 2" xfId="3454"/>
    <cellStyle name="Обычный 7 2 2 3 4" xfId="3455"/>
    <cellStyle name="Обычный 7 2 2 3 5" xfId="3456"/>
    <cellStyle name="Обычный 7 2 2 4" xfId="3457"/>
    <cellStyle name="Обычный 7 2 2 4 2" xfId="3458"/>
    <cellStyle name="Обычный 7 2 2 5" xfId="3459"/>
    <cellStyle name="Обычный 7 2 2 5 2" xfId="3460"/>
    <cellStyle name="Обычный 7 2 2 6" xfId="3461"/>
    <cellStyle name="Обычный 7 2 2 7" xfId="3462"/>
    <cellStyle name="Обычный 7 2 2 8" xfId="3463"/>
    <cellStyle name="Обычный 7 2 2_51,50_1 кв_общий" xfId="3464"/>
    <cellStyle name="Обычный 7 2 3" xfId="3465"/>
    <cellStyle name="Обычный 7 2 3 2" xfId="3466"/>
    <cellStyle name="Обычный 7 2 3 2 2" xfId="3467"/>
    <cellStyle name="Обычный 7 2 3 2 2 2" xfId="3468"/>
    <cellStyle name="Обычный 7 2 3 2 3" xfId="3469"/>
    <cellStyle name="Обычный 7 2 3 2 3 2" xfId="3470"/>
    <cellStyle name="Обычный 7 2 3 2 4" xfId="3471"/>
    <cellStyle name="Обычный 7 2 3 2 5" xfId="3472"/>
    <cellStyle name="Обычный 7 2 3 3" xfId="3473"/>
    <cellStyle name="Обычный 7 2 3 3 2" xfId="3474"/>
    <cellStyle name="Обычный 7 2 3 4" xfId="3475"/>
    <cellStyle name="Обычный 7 2 3 4 2" xfId="3476"/>
    <cellStyle name="Обычный 7 2 3 5" xfId="3477"/>
    <cellStyle name="Обычный 7 2 3 6" xfId="3478"/>
    <cellStyle name="Обычный 7 2 3 7" xfId="3479"/>
    <cellStyle name="Обычный 7 2 4" xfId="3480"/>
    <cellStyle name="Обычный 7 2 4 2" xfId="3481"/>
    <cellStyle name="Обычный 7 2 4 2 2" xfId="3482"/>
    <cellStyle name="Обычный 7 2 4 3" xfId="3483"/>
    <cellStyle name="Обычный 7 2 4 3 2" xfId="3484"/>
    <cellStyle name="Обычный 7 2 4 4" xfId="3485"/>
    <cellStyle name="Обычный 7 2 4 5" xfId="3486"/>
    <cellStyle name="Обычный 7 2 5" xfId="3487"/>
    <cellStyle name="Обычный 7 2 5 2" xfId="3488"/>
    <cellStyle name="Обычный 7 2 6" xfId="3489"/>
    <cellStyle name="Обычный 7 2 6 2" xfId="3490"/>
    <cellStyle name="Обычный 7 2 7" xfId="3491"/>
    <cellStyle name="Обычный 7 2 8" xfId="3492"/>
    <cellStyle name="Обычный 7 2 9" xfId="3493"/>
    <cellStyle name="Обычный 7 2_51,50_1 кв_общий" xfId="3494"/>
    <cellStyle name="Обычный 7 3" xfId="3495"/>
    <cellStyle name="Обычный 7 3 2" xfId="3496"/>
    <cellStyle name="Обычный 7 3 2 2" xfId="3497"/>
    <cellStyle name="Обычный 7 3 2 2 2" xfId="3498"/>
    <cellStyle name="Обычный 7 3 2 2 2 2" xfId="3499"/>
    <cellStyle name="Обычный 7 3 2 2 3" xfId="3500"/>
    <cellStyle name="Обычный 7 3 2 2 3 2" xfId="3501"/>
    <cellStyle name="Обычный 7 3 2 2 4" xfId="3502"/>
    <cellStyle name="Обычный 7 3 2 2 5" xfId="3503"/>
    <cellStyle name="Обычный 7 3 2 3" xfId="3504"/>
    <cellStyle name="Обычный 7 3 2 3 2" xfId="3505"/>
    <cellStyle name="Обычный 7 3 2 4" xfId="3506"/>
    <cellStyle name="Обычный 7 3 2 4 2" xfId="3507"/>
    <cellStyle name="Обычный 7 3 2 5" xfId="3508"/>
    <cellStyle name="Обычный 7 3 2 6" xfId="3509"/>
    <cellStyle name="Обычный 7 3 2 7" xfId="3510"/>
    <cellStyle name="Обычный 7 3 3" xfId="3511"/>
    <cellStyle name="Обычный 7 3 3 2" xfId="3512"/>
    <cellStyle name="Обычный 7 3 3 2 2" xfId="3513"/>
    <cellStyle name="Обычный 7 3 3 2 2 2" xfId="3514"/>
    <cellStyle name="Обычный 7 3 3 2 3" xfId="3515"/>
    <cellStyle name="Обычный 7 3 3 2 4" xfId="3516"/>
    <cellStyle name="Обычный 7 3 3 2 5" xfId="3517"/>
    <cellStyle name="Обычный 7 3 3 3" xfId="3518"/>
    <cellStyle name="Обычный 7 3 3 3 2" xfId="3519"/>
    <cellStyle name="Обычный 7 3 3 4" xfId="3520"/>
    <cellStyle name="Обычный 7 3 3 4 2" xfId="3521"/>
    <cellStyle name="Обычный 7 3 3 5" xfId="3522"/>
    <cellStyle name="Обычный 7 3 3 6" xfId="3523"/>
    <cellStyle name="Обычный 7 3 4" xfId="3524"/>
    <cellStyle name="Обычный 7 3 4 2" xfId="3525"/>
    <cellStyle name="Обычный 7 3 4 2 2" xfId="3526"/>
    <cellStyle name="Обычный 7 3 4 3" xfId="3527"/>
    <cellStyle name="Обычный 7 3 4 4" xfId="3528"/>
    <cellStyle name="Обычный 7 3 4 5" xfId="3529"/>
    <cellStyle name="Обычный 7 3 5" xfId="3530"/>
    <cellStyle name="Обычный 7 3 5 2" xfId="3531"/>
    <cellStyle name="Обычный 7 3 6" xfId="3532"/>
    <cellStyle name="Обычный 7 3 7" xfId="3533"/>
    <cellStyle name="Обычный 7 3 8" xfId="3534"/>
    <cellStyle name="Обычный 7 3 9" xfId="3535"/>
    <cellStyle name="Обычный 7 3_51,50_1 кв_общий" xfId="3536"/>
    <cellStyle name="Обычный 7 4" xfId="3537"/>
    <cellStyle name="Обычный 7 4 2" xfId="3538"/>
    <cellStyle name="Обычный 7 4 2 2" xfId="3539"/>
    <cellStyle name="Обычный 7 4 2 2 2" xfId="3540"/>
    <cellStyle name="Обычный 7 4 2 2 2 2" xfId="3541"/>
    <cellStyle name="Обычный 7 4 2 2 3" xfId="3542"/>
    <cellStyle name="Обычный 7 4 2 2 3 2" xfId="3543"/>
    <cellStyle name="Обычный 7 4 2 2 4" xfId="3544"/>
    <cellStyle name="Обычный 7 4 2 2 5" xfId="3545"/>
    <cellStyle name="Обычный 7 4 2 3" xfId="3546"/>
    <cellStyle name="Обычный 7 4 2 3 2" xfId="3547"/>
    <cellStyle name="Обычный 7 4 2 4" xfId="3548"/>
    <cellStyle name="Обычный 7 4 2 4 2" xfId="3549"/>
    <cellStyle name="Обычный 7 4 2 5" xfId="3550"/>
    <cellStyle name="Обычный 7 4 2 6" xfId="3551"/>
    <cellStyle name="Обычный 7 4 2 7" xfId="3552"/>
    <cellStyle name="Обычный 7 4 3" xfId="3553"/>
    <cellStyle name="Обычный 7 4 3 2" xfId="3554"/>
    <cellStyle name="Обычный 7 4 3 2 2" xfId="3555"/>
    <cellStyle name="Обычный 7 4 3 2 2 2" xfId="3556"/>
    <cellStyle name="Обычный 7 4 3 2 3" xfId="3557"/>
    <cellStyle name="Обычный 7 4 3 2 4" xfId="3558"/>
    <cellStyle name="Обычный 7 4 3 2 5" xfId="3559"/>
    <cellStyle name="Обычный 7 4 3 3" xfId="3560"/>
    <cellStyle name="Обычный 7 4 3 3 2" xfId="3561"/>
    <cellStyle name="Обычный 7 4 3 4" xfId="3562"/>
    <cellStyle name="Обычный 7 4 3 4 2" xfId="3563"/>
    <cellStyle name="Обычный 7 4 3 5" xfId="3564"/>
    <cellStyle name="Обычный 7 4 3 6" xfId="3565"/>
    <cellStyle name="Обычный 7 4 4" xfId="3566"/>
    <cellStyle name="Обычный 7 4 4 2" xfId="3567"/>
    <cellStyle name="Обычный 7 4 4 2 2" xfId="3568"/>
    <cellStyle name="Обычный 7 4 4 3" xfId="3569"/>
    <cellStyle name="Обычный 7 4 4 4" xfId="3570"/>
    <cellStyle name="Обычный 7 4 4 5" xfId="3571"/>
    <cellStyle name="Обычный 7 4 5" xfId="3572"/>
    <cellStyle name="Обычный 7 4 5 2" xfId="3573"/>
    <cellStyle name="Обычный 7 4 6" xfId="3574"/>
    <cellStyle name="Обычный 7 4 7" xfId="3575"/>
    <cellStyle name="Обычный 7 4 8" xfId="3576"/>
    <cellStyle name="Обычный 7 4 9" xfId="3577"/>
    <cellStyle name="Обычный 7 4_51,50_1 кв_общий" xfId="3578"/>
    <cellStyle name="Обычный 7 5" xfId="3579"/>
    <cellStyle name="Обычный 7 6" xfId="3580"/>
    <cellStyle name="Обычный 7 6 2" xfId="3581"/>
    <cellStyle name="Обычный 7 7" xfId="3582"/>
    <cellStyle name="Обычный 7 8" xfId="3583"/>
    <cellStyle name="Обычный 7 9" xfId="3584"/>
    <cellStyle name="Обычный 7_51,50_1 кв_общий" xfId="3585"/>
    <cellStyle name="Обычный 70" xfId="3586"/>
    <cellStyle name="Обычный 70 2" xfId="3587"/>
    <cellStyle name="Обычный 71" xfId="3588"/>
    <cellStyle name="Обычный 71 2" xfId="3589"/>
    <cellStyle name="Обычный 71 2 2" xfId="3590"/>
    <cellStyle name="Обычный 71 2 2 2" xfId="3591"/>
    <cellStyle name="Обычный 71 2 2 2 2" xfId="3592"/>
    <cellStyle name="Обычный 71 2 2 3" xfId="3593"/>
    <cellStyle name="Обычный 71 2 2 4" xfId="3594"/>
    <cellStyle name="Обычный 71 2 2 5" xfId="3595"/>
    <cellStyle name="Обычный 71 2 3" xfId="3596"/>
    <cellStyle name="Обычный 71 2 3 2" xfId="3597"/>
    <cellStyle name="Обычный 71 2 4" xfId="3598"/>
    <cellStyle name="Обычный 71 2 5" xfId="3599"/>
    <cellStyle name="Обычный 71 2 6" xfId="3600"/>
    <cellStyle name="Обычный 71 3" xfId="3601"/>
    <cellStyle name="Обычный 71 3 2" xfId="3602"/>
    <cellStyle name="Обычный 71 3 2 2" xfId="3603"/>
    <cellStyle name="Обычный 71 3 3" xfId="3604"/>
    <cellStyle name="Обычный 71 3 4" xfId="3605"/>
    <cellStyle name="Обычный 71 3 5" xfId="3606"/>
    <cellStyle name="Обычный 71 4" xfId="3607"/>
    <cellStyle name="Обычный 71 4 2" xfId="3608"/>
    <cellStyle name="Обычный 71 5" xfId="3609"/>
    <cellStyle name="Обычный 71 6" xfId="3610"/>
    <cellStyle name="Обычный 71 7" xfId="3611"/>
    <cellStyle name="Обычный 72" xfId="3612"/>
    <cellStyle name="Обычный 72 2" xfId="3613"/>
    <cellStyle name="Обычный 72 2 2" xfId="3614"/>
    <cellStyle name="Обычный 72 2 2 2" xfId="3615"/>
    <cellStyle name="Обычный 72 2 3" xfId="3616"/>
    <cellStyle name="Обычный 72 2 3 2" xfId="3617"/>
    <cellStyle name="Обычный 72 2 4" xfId="3618"/>
    <cellStyle name="Обычный 72 2 5" xfId="3619"/>
    <cellStyle name="Обычный 72 3" xfId="3620"/>
    <cellStyle name="Обычный 72 3 2" xfId="3621"/>
    <cellStyle name="Обычный 72 4" xfId="3622"/>
    <cellStyle name="Обычный 72 4 2" xfId="3623"/>
    <cellStyle name="Обычный 72 5" xfId="3624"/>
    <cellStyle name="Обычный 72 6" xfId="3625"/>
    <cellStyle name="Обычный 73" xfId="3626"/>
    <cellStyle name="Обычный 73 2" xfId="3627"/>
    <cellStyle name="Обычный 73 2 2" xfId="3628"/>
    <cellStyle name="Обычный 73 2 2 2" xfId="3629"/>
    <cellStyle name="Обычный 73 2 3" xfId="3630"/>
    <cellStyle name="Обычный 73 2 4" xfId="3631"/>
    <cellStyle name="Обычный 73 2 5" xfId="3632"/>
    <cellStyle name="Обычный 73 3" xfId="3633"/>
    <cellStyle name="Обычный 73 3 2" xfId="3634"/>
    <cellStyle name="Обычный 73 3 2 2" xfId="3635"/>
    <cellStyle name="Обычный 73 3 2 2 2" xfId="3636"/>
    <cellStyle name="Обычный 73 3 2 2 3" xfId="3637"/>
    <cellStyle name="Обычный 73 3 2 3" xfId="3638"/>
    <cellStyle name="Обычный 73 3 2 4" xfId="3639"/>
    <cellStyle name="Обычный 73 3 2 5" xfId="3640"/>
    <cellStyle name="Обычный 73 3 3" xfId="3641"/>
    <cellStyle name="Обычный 73 3 3 2" xfId="3642"/>
    <cellStyle name="Обычный 73 3 4" xfId="3643"/>
    <cellStyle name="Обычный 73 3 5" xfId="3644"/>
    <cellStyle name="Обычный 73 3 6" xfId="3645"/>
    <cellStyle name="Обычный 73 4" xfId="3646"/>
    <cellStyle name="Обычный 73 4 2" xfId="3647"/>
    <cellStyle name="Обычный 73 5" xfId="3648"/>
    <cellStyle name="Обычный 73 6" xfId="3649"/>
    <cellStyle name="Обычный 73 7" xfId="3650"/>
    <cellStyle name="Обычный 74" xfId="3651"/>
    <cellStyle name="Обычный 74 2" xfId="3652"/>
    <cellStyle name="Обычный 74 2 2" xfId="3653"/>
    <cellStyle name="Обычный 74 3" xfId="3654"/>
    <cellStyle name="Обычный 74 4" xfId="3655"/>
    <cellStyle name="Обычный 74 5" xfId="3656"/>
    <cellStyle name="Обычный 75" xfId="3657"/>
    <cellStyle name="Обычный 75 2" xfId="3658"/>
    <cellStyle name="Обычный 75 2 2" xfId="3659"/>
    <cellStyle name="Обычный 75 3" xfId="3660"/>
    <cellStyle name="Обычный 75 4" xfId="3661"/>
    <cellStyle name="Обычный 75 5" xfId="3662"/>
    <cellStyle name="Обычный 76" xfId="3663"/>
    <cellStyle name="Обычный 76 2" xfId="3664"/>
    <cellStyle name="Обычный 76 3" xfId="3665"/>
    <cellStyle name="Обычный 76 4" xfId="3666"/>
    <cellStyle name="Обычный 76 5" xfId="3667"/>
    <cellStyle name="Обычный 77" xfId="3668"/>
    <cellStyle name="Обычный 77 2" xfId="3669"/>
    <cellStyle name="Обычный 77 2 2" xfId="3670"/>
    <cellStyle name="Обычный 77 2 2 2" xfId="3671"/>
    <cellStyle name="Обычный 77 2 3" xfId="3672"/>
    <cellStyle name="Обычный 77 3" xfId="3673"/>
    <cellStyle name="Обычный 77 4" xfId="3674"/>
    <cellStyle name="Обычный 78" xfId="3675"/>
    <cellStyle name="Обычный 78 2" xfId="3676"/>
    <cellStyle name="Обычный 78 2 2" xfId="3677"/>
    <cellStyle name="Обычный 78 3" xfId="3678"/>
    <cellStyle name="Обычный 79" xfId="3679"/>
    <cellStyle name="Обычный 79 2" xfId="3680"/>
    <cellStyle name="Обычный 79 3" xfId="3681"/>
    <cellStyle name="Обычный 8" xfId="3682"/>
    <cellStyle name="Обычный 8 2" xfId="3683"/>
    <cellStyle name="Обычный 8 3" xfId="3684"/>
    <cellStyle name="Обычный 8 3 2" xfId="3685"/>
    <cellStyle name="Обычный 8 4" xfId="3686"/>
    <cellStyle name="Обычный 8 4 2" xfId="3687"/>
    <cellStyle name="Обычный 8 4 2 2" xfId="3688"/>
    <cellStyle name="Обычный 8 4 2 2 2" xfId="3689"/>
    <cellStyle name="Обычный 8 4 2 3" xfId="3690"/>
    <cellStyle name="Обычный 8 5" xfId="3691"/>
    <cellStyle name="Обычный 8 5 2" xfId="3692"/>
    <cellStyle name="Обычный 8 5 2 2" xfId="3693"/>
    <cellStyle name="Обычный 8 5 3" xfId="3694"/>
    <cellStyle name="Обычный 8 5 4" xfId="3695"/>
    <cellStyle name="Обычный 8 5 5" xfId="3696"/>
    <cellStyle name="Обычный 80" xfId="3697"/>
    <cellStyle name="Обычный 80 2" xfId="3698"/>
    <cellStyle name="Обычный 81" xfId="3699"/>
    <cellStyle name="Обычный 82" xfId="3700"/>
    <cellStyle name="Обычный 83" xfId="3701"/>
    <cellStyle name="Обычный 84" xfId="3702"/>
    <cellStyle name="Обычный 85" xfId="3703"/>
    <cellStyle name="Обычный 86" xfId="3704"/>
    <cellStyle name="Обычный 87" xfId="3705"/>
    <cellStyle name="Обычный 9" xfId="3706"/>
    <cellStyle name="Обычный 9 2" xfId="3707"/>
    <cellStyle name="Обычный 9 2 2" xfId="3708"/>
    <cellStyle name="Обычный 9 3" xfId="3709"/>
    <cellStyle name="Обычный 9 4" xfId="3710"/>
    <cellStyle name="Обычный 9 4 2" xfId="3711"/>
    <cellStyle name="Обычный 9 4 2 2" xfId="3712"/>
    <cellStyle name="Обычный 9 4 3" xfId="3713"/>
    <cellStyle name="Обычный 9 5" xfId="3714"/>
    <cellStyle name="Обычный 9 6" xfId="3715"/>
    <cellStyle name="Обычный 9 7" xfId="3716"/>
    <cellStyle name="Обычный_бюджет 2008 (11.02.08) на утверждение" xfId="3717"/>
    <cellStyle name="Обычный_бюджет 2008 (11.02.08) на утверждение 2" xfId="3718"/>
    <cellStyle name="Обычный_тарифы город=факт" xfId="3719"/>
    <cellStyle name="Плохой 10" xfId="3720"/>
    <cellStyle name="Плохой 11" xfId="3721"/>
    <cellStyle name="Плохой 12" xfId="3722"/>
    <cellStyle name="Плохой 13" xfId="3723"/>
    <cellStyle name="Плохой 14" xfId="3724"/>
    <cellStyle name="Плохой 15" xfId="3725"/>
    <cellStyle name="Плохой 16" xfId="3726"/>
    <cellStyle name="Плохой 17" xfId="3727"/>
    <cellStyle name="Плохой 18" xfId="3728"/>
    <cellStyle name="Плохой 19" xfId="3729"/>
    <cellStyle name="Плохой 2" xfId="3730"/>
    <cellStyle name="Плохой 20" xfId="3731"/>
    <cellStyle name="Плохой 21" xfId="3732"/>
    <cellStyle name="Плохой 22" xfId="3733"/>
    <cellStyle name="Плохой 23" xfId="3734"/>
    <cellStyle name="Плохой 24" xfId="3735"/>
    <cellStyle name="Плохой 25" xfId="3736"/>
    <cellStyle name="Плохой 26" xfId="3737"/>
    <cellStyle name="Плохой 27" xfId="3738"/>
    <cellStyle name="Плохой 28" xfId="3739"/>
    <cellStyle name="Плохой 29" xfId="3740"/>
    <cellStyle name="Плохой 3" xfId="3741"/>
    <cellStyle name="Плохой 30" xfId="3742"/>
    <cellStyle name="Плохой 31" xfId="3743"/>
    <cellStyle name="Плохой 32" xfId="3744"/>
    <cellStyle name="Плохой 33" xfId="3745"/>
    <cellStyle name="Плохой 34" xfId="3746"/>
    <cellStyle name="Плохой 35" xfId="3747"/>
    <cellStyle name="Плохой 36" xfId="3748"/>
    <cellStyle name="Плохой 37" xfId="3749"/>
    <cellStyle name="Плохой 38" xfId="3750"/>
    <cellStyle name="Плохой 39" xfId="3751"/>
    <cellStyle name="Плохой 4" xfId="3752"/>
    <cellStyle name="Плохой 40" xfId="3753"/>
    <cellStyle name="Плохой 41" xfId="3754"/>
    <cellStyle name="Плохой 42" xfId="3755"/>
    <cellStyle name="Плохой 43" xfId="3756"/>
    <cellStyle name="Плохой 44" xfId="3757"/>
    <cellStyle name="Плохой 45" xfId="3758"/>
    <cellStyle name="Плохой 46" xfId="3759"/>
    <cellStyle name="Плохой 47" xfId="3760"/>
    <cellStyle name="Плохой 48" xfId="3761"/>
    <cellStyle name="Плохой 49" xfId="3762"/>
    <cellStyle name="Плохой 5" xfId="3763"/>
    <cellStyle name="Плохой 50" xfId="3764"/>
    <cellStyle name="Плохой 51" xfId="3765"/>
    <cellStyle name="Плохой 52" xfId="3766"/>
    <cellStyle name="Плохой 53" xfId="3767"/>
    <cellStyle name="Плохой 54" xfId="3768"/>
    <cellStyle name="Плохой 55" xfId="3769"/>
    <cellStyle name="Плохой 56" xfId="3770"/>
    <cellStyle name="Плохой 57" xfId="3771"/>
    <cellStyle name="Плохой 58" xfId="3772"/>
    <cellStyle name="Плохой 59" xfId="3773"/>
    <cellStyle name="Плохой 6" xfId="3774"/>
    <cellStyle name="Плохой 60" xfId="3775"/>
    <cellStyle name="Плохой 61" xfId="3776"/>
    <cellStyle name="Плохой 62" xfId="3777"/>
    <cellStyle name="Плохой 63" xfId="3778"/>
    <cellStyle name="Плохой 7" xfId="3779"/>
    <cellStyle name="Плохой 8" xfId="3780"/>
    <cellStyle name="Плохой 9" xfId="3781"/>
    <cellStyle name="Пояснение 10" xfId="3782"/>
    <cellStyle name="Пояснение 11" xfId="3783"/>
    <cellStyle name="Пояснение 12" xfId="3784"/>
    <cellStyle name="Пояснение 13" xfId="3785"/>
    <cellStyle name="Пояснение 14" xfId="3786"/>
    <cellStyle name="Пояснение 15" xfId="3787"/>
    <cellStyle name="Пояснение 16" xfId="3788"/>
    <cellStyle name="Пояснение 17" xfId="3789"/>
    <cellStyle name="Пояснение 18" xfId="3790"/>
    <cellStyle name="Пояснение 19" xfId="3791"/>
    <cellStyle name="Пояснение 2" xfId="3792"/>
    <cellStyle name="Пояснение 20" xfId="3793"/>
    <cellStyle name="Пояснение 21" xfId="3794"/>
    <cellStyle name="Пояснение 22" xfId="3795"/>
    <cellStyle name="Пояснение 23" xfId="3796"/>
    <cellStyle name="Пояснение 24" xfId="3797"/>
    <cellStyle name="Пояснение 25" xfId="3798"/>
    <cellStyle name="Пояснение 26" xfId="3799"/>
    <cellStyle name="Пояснение 27" xfId="3800"/>
    <cellStyle name="Пояснение 28" xfId="3801"/>
    <cellStyle name="Пояснение 29" xfId="3802"/>
    <cellStyle name="Пояснение 3" xfId="3803"/>
    <cellStyle name="Пояснение 30" xfId="3804"/>
    <cellStyle name="Пояснение 31" xfId="3805"/>
    <cellStyle name="Пояснение 32" xfId="3806"/>
    <cellStyle name="Пояснение 33" xfId="3807"/>
    <cellStyle name="Пояснение 34" xfId="3808"/>
    <cellStyle name="Пояснение 35" xfId="3809"/>
    <cellStyle name="Пояснение 36" xfId="3810"/>
    <cellStyle name="Пояснение 37" xfId="3811"/>
    <cellStyle name="Пояснение 38" xfId="3812"/>
    <cellStyle name="Пояснение 39" xfId="3813"/>
    <cellStyle name="Пояснение 4" xfId="3814"/>
    <cellStyle name="Пояснение 40" xfId="3815"/>
    <cellStyle name="Пояснение 41" xfId="3816"/>
    <cellStyle name="Пояснение 42" xfId="3817"/>
    <cellStyle name="Пояснение 43" xfId="3818"/>
    <cellStyle name="Пояснение 44" xfId="3819"/>
    <cellStyle name="Пояснение 45" xfId="3820"/>
    <cellStyle name="Пояснение 46" xfId="3821"/>
    <cellStyle name="Пояснение 47" xfId="3822"/>
    <cellStyle name="Пояснение 48" xfId="3823"/>
    <cellStyle name="Пояснение 49" xfId="3824"/>
    <cellStyle name="Пояснение 5" xfId="3825"/>
    <cellStyle name="Пояснение 50" xfId="3826"/>
    <cellStyle name="Пояснение 51" xfId="3827"/>
    <cellStyle name="Пояснение 52" xfId="3828"/>
    <cellStyle name="Пояснение 53" xfId="3829"/>
    <cellStyle name="Пояснение 54" xfId="3830"/>
    <cellStyle name="Пояснение 55" xfId="3831"/>
    <cellStyle name="Пояснение 56" xfId="3832"/>
    <cellStyle name="Пояснение 57" xfId="3833"/>
    <cellStyle name="Пояснение 58" xfId="3834"/>
    <cellStyle name="Пояснение 59" xfId="3835"/>
    <cellStyle name="Пояснение 6" xfId="3836"/>
    <cellStyle name="Пояснение 60" xfId="3837"/>
    <cellStyle name="Пояснение 61" xfId="3838"/>
    <cellStyle name="Пояснение 62" xfId="3839"/>
    <cellStyle name="Пояснение 63" xfId="3840"/>
    <cellStyle name="Пояснение 7" xfId="3841"/>
    <cellStyle name="Пояснение 8" xfId="3842"/>
    <cellStyle name="Пояснение 9" xfId="3843"/>
    <cellStyle name="Примечание 10" xfId="3844"/>
    <cellStyle name="Примечание 10 2" xfId="3845"/>
    <cellStyle name="Примечание 11" xfId="3846"/>
    <cellStyle name="Примечание 11 2" xfId="3847"/>
    <cellStyle name="Примечание 12" xfId="3848"/>
    <cellStyle name="Примечание 12 2" xfId="3849"/>
    <cellStyle name="Примечание 13" xfId="3850"/>
    <cellStyle name="Примечание 13 2" xfId="3851"/>
    <cellStyle name="Примечание 14" xfId="3852"/>
    <cellStyle name="Примечание 14 2" xfId="3853"/>
    <cellStyle name="Примечание 15" xfId="3854"/>
    <cellStyle name="Примечание 15 2" xfId="3855"/>
    <cellStyle name="Примечание 16" xfId="3856"/>
    <cellStyle name="Примечание 16 2" xfId="3857"/>
    <cellStyle name="Примечание 17" xfId="3858"/>
    <cellStyle name="Примечание 17 2" xfId="3859"/>
    <cellStyle name="Примечание 18" xfId="3860"/>
    <cellStyle name="Примечание 18 2" xfId="3861"/>
    <cellStyle name="Примечание 19" xfId="3862"/>
    <cellStyle name="Примечание 19 2" xfId="3863"/>
    <cellStyle name="Примечание 2" xfId="3864"/>
    <cellStyle name="Примечание 2 2" xfId="3865"/>
    <cellStyle name="Примечание 20" xfId="3866"/>
    <cellStyle name="Примечание 20 2" xfId="3867"/>
    <cellStyle name="Примечание 21" xfId="3868"/>
    <cellStyle name="Примечание 21 2" xfId="3869"/>
    <cellStyle name="Примечание 22" xfId="3870"/>
    <cellStyle name="Примечание 22 2" xfId="3871"/>
    <cellStyle name="Примечание 23" xfId="3872"/>
    <cellStyle name="Примечание 23 2" xfId="3873"/>
    <cellStyle name="Примечание 24" xfId="3874"/>
    <cellStyle name="Примечание 24 2" xfId="3875"/>
    <cellStyle name="Примечание 25" xfId="3876"/>
    <cellStyle name="Примечание 25 2" xfId="3877"/>
    <cellStyle name="Примечание 26" xfId="3878"/>
    <cellStyle name="Примечание 26 2" xfId="3879"/>
    <cellStyle name="Примечание 27" xfId="3880"/>
    <cellStyle name="Примечание 27 2" xfId="3881"/>
    <cellStyle name="Примечание 28" xfId="3882"/>
    <cellStyle name="Примечание 28 2" xfId="3883"/>
    <cellStyle name="Примечание 29" xfId="3884"/>
    <cellStyle name="Примечание 29 2" xfId="3885"/>
    <cellStyle name="Примечание 3" xfId="3886"/>
    <cellStyle name="Примечание 3 2" xfId="3887"/>
    <cellStyle name="Примечание 30" xfId="3888"/>
    <cellStyle name="Примечание 30 2" xfId="3889"/>
    <cellStyle name="Примечание 31" xfId="3890"/>
    <cellStyle name="Примечание 31 2" xfId="3891"/>
    <cellStyle name="Примечание 32" xfId="3892"/>
    <cellStyle name="Примечание 32 2" xfId="3893"/>
    <cellStyle name="Примечание 33" xfId="3894"/>
    <cellStyle name="Примечание 33 2" xfId="3895"/>
    <cellStyle name="Примечание 34" xfId="3896"/>
    <cellStyle name="Примечание 34 2" xfId="3897"/>
    <cellStyle name="Примечание 35" xfId="3898"/>
    <cellStyle name="Примечание 35 2" xfId="3899"/>
    <cellStyle name="Примечание 36" xfId="3900"/>
    <cellStyle name="Примечание 36 2" xfId="3901"/>
    <cellStyle name="Примечание 37" xfId="3902"/>
    <cellStyle name="Примечание 37 2" xfId="3903"/>
    <cellStyle name="Примечание 38" xfId="3904"/>
    <cellStyle name="Примечание 38 2" xfId="3905"/>
    <cellStyle name="Примечание 39" xfId="3906"/>
    <cellStyle name="Примечание 39 2" xfId="3907"/>
    <cellStyle name="Примечание 4" xfId="3908"/>
    <cellStyle name="Примечание 4 2" xfId="3909"/>
    <cellStyle name="Примечание 40" xfId="3910"/>
    <cellStyle name="Примечание 40 2" xfId="3911"/>
    <cellStyle name="Примечание 41" xfId="3912"/>
    <cellStyle name="Примечание 41 2" xfId="3913"/>
    <cellStyle name="Примечание 42" xfId="3914"/>
    <cellStyle name="Примечание 42 2" xfId="3915"/>
    <cellStyle name="Примечание 43" xfId="3916"/>
    <cellStyle name="Примечание 43 2" xfId="3917"/>
    <cellStyle name="Примечание 44" xfId="3918"/>
    <cellStyle name="Примечание 44 2" xfId="3919"/>
    <cellStyle name="Примечание 45" xfId="3920"/>
    <cellStyle name="Примечание 45 2" xfId="3921"/>
    <cellStyle name="Примечание 46" xfId="3922"/>
    <cellStyle name="Примечание 46 2" xfId="3923"/>
    <cellStyle name="Примечание 47" xfId="3924"/>
    <cellStyle name="Примечание 47 2" xfId="3925"/>
    <cellStyle name="Примечание 48" xfId="3926"/>
    <cellStyle name="Примечание 48 2" xfId="3927"/>
    <cellStyle name="Примечание 49" xfId="3928"/>
    <cellStyle name="Примечание 49 2" xfId="3929"/>
    <cellStyle name="Примечание 5" xfId="3930"/>
    <cellStyle name="Примечание 5 2" xfId="3931"/>
    <cellStyle name="Примечание 50" xfId="3932"/>
    <cellStyle name="Примечание 50 2" xfId="3933"/>
    <cellStyle name="Примечание 51" xfId="3934"/>
    <cellStyle name="Примечание 51 2" xfId="3935"/>
    <cellStyle name="Примечание 52" xfId="3936"/>
    <cellStyle name="Примечание 52 2" xfId="3937"/>
    <cellStyle name="Примечание 53" xfId="3938"/>
    <cellStyle name="Примечание 53 2" xfId="3939"/>
    <cellStyle name="Примечание 54" xfId="3940"/>
    <cellStyle name="Примечание 54 2" xfId="3941"/>
    <cellStyle name="Примечание 55" xfId="3942"/>
    <cellStyle name="Примечание 55 2" xfId="3943"/>
    <cellStyle name="Примечание 56" xfId="3944"/>
    <cellStyle name="Примечание 56 2" xfId="3945"/>
    <cellStyle name="Примечание 57" xfId="3946"/>
    <cellStyle name="Примечание 57 2" xfId="3947"/>
    <cellStyle name="Примечание 58" xfId="3948"/>
    <cellStyle name="Примечание 58 2" xfId="3949"/>
    <cellStyle name="Примечание 59" xfId="3950"/>
    <cellStyle name="Примечание 59 2" xfId="3951"/>
    <cellStyle name="Примечание 6" xfId="3952"/>
    <cellStyle name="Примечание 6 2" xfId="3953"/>
    <cellStyle name="Примечание 60" xfId="3954"/>
    <cellStyle name="Примечание 60 2" xfId="3955"/>
    <cellStyle name="Примечание 61" xfId="3956"/>
    <cellStyle name="Примечание 61 2" xfId="3957"/>
    <cellStyle name="Примечание 62" xfId="3958"/>
    <cellStyle name="Примечание 62 2" xfId="3959"/>
    <cellStyle name="Примечание 63" xfId="3960"/>
    <cellStyle name="Примечание 63 2" xfId="3961"/>
    <cellStyle name="Примечание 64" xfId="3962"/>
    <cellStyle name="Примечание 7" xfId="3963"/>
    <cellStyle name="Примечание 7 2" xfId="3964"/>
    <cellStyle name="Примечание 8" xfId="3965"/>
    <cellStyle name="Примечание 8 2" xfId="3966"/>
    <cellStyle name="Примечание 9" xfId="3967"/>
    <cellStyle name="Примечание 9 2" xfId="3968"/>
    <cellStyle name="Процентный 10" xfId="3969"/>
    <cellStyle name="Процентный 11" xfId="3970"/>
    <cellStyle name="Процентный 2" xfId="3971"/>
    <cellStyle name="Процентный 2 2" xfId="3972"/>
    <cellStyle name="Процентный 2 3" xfId="3973"/>
    <cellStyle name="Процентный 3" xfId="3974"/>
    <cellStyle name="Процентный 4" xfId="3975"/>
    <cellStyle name="Процентный 4 2" xfId="3976"/>
    <cellStyle name="Процентный 5" xfId="3977"/>
    <cellStyle name="Процентный 5 2" xfId="3978"/>
    <cellStyle name="Процентный 5 2 2" xfId="3979"/>
    <cellStyle name="Процентный 5 3" xfId="3980"/>
    <cellStyle name="Процентный 5 4" xfId="3981"/>
    <cellStyle name="Процентный 5 5" xfId="3982"/>
    <cellStyle name="Процентный 6" xfId="3983"/>
    <cellStyle name="Процентный 6 2" xfId="3984"/>
    <cellStyle name="Процентный 6 2 2" xfId="3985"/>
    <cellStyle name="Процентный 6 3" xfId="3986"/>
    <cellStyle name="Процентный 6 4" xfId="3987"/>
    <cellStyle name="Процентный 6 5" xfId="3988"/>
    <cellStyle name="Процентный 7" xfId="3989"/>
    <cellStyle name="Процентный 7 2" xfId="3990"/>
    <cellStyle name="Процентный 7 2 2" xfId="3991"/>
    <cellStyle name="Процентный 7 3" xfId="3992"/>
    <cellStyle name="Процентный 7 4" xfId="3993"/>
    <cellStyle name="Процентный 7 5" xfId="3994"/>
    <cellStyle name="Процентный 8" xfId="3995"/>
    <cellStyle name="Процентный 9" xfId="3996"/>
    <cellStyle name="Связанная ячейка 10" xfId="3997"/>
    <cellStyle name="Связанная ячейка 11" xfId="3998"/>
    <cellStyle name="Связанная ячейка 12" xfId="3999"/>
    <cellStyle name="Связанная ячейка 13" xfId="4000"/>
    <cellStyle name="Связанная ячейка 14" xfId="4001"/>
    <cellStyle name="Связанная ячейка 15" xfId="4002"/>
    <cellStyle name="Связанная ячейка 16" xfId="4003"/>
    <cellStyle name="Связанная ячейка 17" xfId="4004"/>
    <cellStyle name="Связанная ячейка 18" xfId="4005"/>
    <cellStyle name="Связанная ячейка 19" xfId="4006"/>
    <cellStyle name="Связанная ячейка 2" xfId="4007"/>
    <cellStyle name="Связанная ячейка 20" xfId="4008"/>
    <cellStyle name="Связанная ячейка 21" xfId="4009"/>
    <cellStyle name="Связанная ячейка 22" xfId="4010"/>
    <cellStyle name="Связанная ячейка 23" xfId="4011"/>
    <cellStyle name="Связанная ячейка 24" xfId="4012"/>
    <cellStyle name="Связанная ячейка 25" xfId="4013"/>
    <cellStyle name="Связанная ячейка 26" xfId="4014"/>
    <cellStyle name="Связанная ячейка 27" xfId="4015"/>
    <cellStyle name="Связанная ячейка 28" xfId="4016"/>
    <cellStyle name="Связанная ячейка 29" xfId="4017"/>
    <cellStyle name="Связанная ячейка 3" xfId="4018"/>
    <cellStyle name="Связанная ячейка 30" xfId="4019"/>
    <cellStyle name="Связанная ячейка 31" xfId="4020"/>
    <cellStyle name="Связанная ячейка 32" xfId="4021"/>
    <cellStyle name="Связанная ячейка 33" xfId="4022"/>
    <cellStyle name="Связанная ячейка 34" xfId="4023"/>
    <cellStyle name="Связанная ячейка 35" xfId="4024"/>
    <cellStyle name="Связанная ячейка 36" xfId="4025"/>
    <cellStyle name="Связанная ячейка 37" xfId="4026"/>
    <cellStyle name="Связанная ячейка 38" xfId="4027"/>
    <cellStyle name="Связанная ячейка 39" xfId="4028"/>
    <cellStyle name="Связанная ячейка 4" xfId="4029"/>
    <cellStyle name="Связанная ячейка 40" xfId="4030"/>
    <cellStyle name="Связанная ячейка 41" xfId="4031"/>
    <cellStyle name="Связанная ячейка 42" xfId="4032"/>
    <cellStyle name="Связанная ячейка 43" xfId="4033"/>
    <cellStyle name="Связанная ячейка 44" xfId="4034"/>
    <cellStyle name="Связанная ячейка 45" xfId="4035"/>
    <cellStyle name="Связанная ячейка 46" xfId="4036"/>
    <cellStyle name="Связанная ячейка 47" xfId="4037"/>
    <cellStyle name="Связанная ячейка 48" xfId="4038"/>
    <cellStyle name="Связанная ячейка 49" xfId="4039"/>
    <cellStyle name="Связанная ячейка 5" xfId="4040"/>
    <cellStyle name="Связанная ячейка 50" xfId="4041"/>
    <cellStyle name="Связанная ячейка 51" xfId="4042"/>
    <cellStyle name="Связанная ячейка 52" xfId="4043"/>
    <cellStyle name="Связанная ячейка 53" xfId="4044"/>
    <cellStyle name="Связанная ячейка 54" xfId="4045"/>
    <cellStyle name="Связанная ячейка 55" xfId="4046"/>
    <cellStyle name="Связанная ячейка 56" xfId="4047"/>
    <cellStyle name="Связанная ячейка 57" xfId="4048"/>
    <cellStyle name="Связанная ячейка 58" xfId="4049"/>
    <cellStyle name="Связанная ячейка 59" xfId="4050"/>
    <cellStyle name="Связанная ячейка 6" xfId="4051"/>
    <cellStyle name="Связанная ячейка 60" xfId="4052"/>
    <cellStyle name="Связанная ячейка 61" xfId="4053"/>
    <cellStyle name="Связанная ячейка 62" xfId="4054"/>
    <cellStyle name="Связанная ячейка 63" xfId="4055"/>
    <cellStyle name="Связанная ячейка 7" xfId="4056"/>
    <cellStyle name="Связанная ячейка 8" xfId="4057"/>
    <cellStyle name="Связанная ячейка 9" xfId="4058"/>
    <cellStyle name="Стиль 1" xfId="4059"/>
    <cellStyle name="Текст предупреждения 10" xfId="4060"/>
    <cellStyle name="Текст предупреждения 11" xfId="4061"/>
    <cellStyle name="Текст предупреждения 12" xfId="4062"/>
    <cellStyle name="Текст предупреждения 13" xfId="4063"/>
    <cellStyle name="Текст предупреждения 14" xfId="4064"/>
    <cellStyle name="Текст предупреждения 15" xfId="4065"/>
    <cellStyle name="Текст предупреждения 16" xfId="4066"/>
    <cellStyle name="Текст предупреждения 17" xfId="4067"/>
    <cellStyle name="Текст предупреждения 18" xfId="4068"/>
    <cellStyle name="Текст предупреждения 19" xfId="4069"/>
    <cellStyle name="Текст предупреждения 2" xfId="4070"/>
    <cellStyle name="Текст предупреждения 20" xfId="4071"/>
    <cellStyle name="Текст предупреждения 21" xfId="4072"/>
    <cellStyle name="Текст предупреждения 22" xfId="4073"/>
    <cellStyle name="Текст предупреждения 23" xfId="4074"/>
    <cellStyle name="Текст предупреждения 24" xfId="4075"/>
    <cellStyle name="Текст предупреждения 25" xfId="4076"/>
    <cellStyle name="Текст предупреждения 26" xfId="4077"/>
    <cellStyle name="Текст предупреждения 27" xfId="4078"/>
    <cellStyle name="Текст предупреждения 28" xfId="4079"/>
    <cellStyle name="Текст предупреждения 29" xfId="4080"/>
    <cellStyle name="Текст предупреждения 3" xfId="4081"/>
    <cellStyle name="Текст предупреждения 30" xfId="4082"/>
    <cellStyle name="Текст предупреждения 31" xfId="4083"/>
    <cellStyle name="Текст предупреждения 32" xfId="4084"/>
    <cellStyle name="Текст предупреждения 33" xfId="4085"/>
    <cellStyle name="Текст предупреждения 34" xfId="4086"/>
    <cellStyle name="Текст предупреждения 35" xfId="4087"/>
    <cellStyle name="Текст предупреждения 36" xfId="4088"/>
    <cellStyle name="Текст предупреждения 37" xfId="4089"/>
    <cellStyle name="Текст предупреждения 38" xfId="4090"/>
    <cellStyle name="Текст предупреждения 39" xfId="4091"/>
    <cellStyle name="Текст предупреждения 4" xfId="4092"/>
    <cellStyle name="Текст предупреждения 40" xfId="4093"/>
    <cellStyle name="Текст предупреждения 41" xfId="4094"/>
    <cellStyle name="Текст предупреждения 42" xfId="4095"/>
    <cellStyle name="Текст предупреждения 43" xfId="4096"/>
    <cellStyle name="Текст предупреждения 44" xfId="4097"/>
    <cellStyle name="Текст предупреждения 45" xfId="4098"/>
    <cellStyle name="Текст предупреждения 46" xfId="4099"/>
    <cellStyle name="Текст предупреждения 47" xfId="4100"/>
    <cellStyle name="Текст предупреждения 48" xfId="4101"/>
    <cellStyle name="Текст предупреждения 49" xfId="4102"/>
    <cellStyle name="Текст предупреждения 5" xfId="4103"/>
    <cellStyle name="Текст предупреждения 50" xfId="4104"/>
    <cellStyle name="Текст предупреждения 51" xfId="4105"/>
    <cellStyle name="Текст предупреждения 52" xfId="4106"/>
    <cellStyle name="Текст предупреждения 53" xfId="4107"/>
    <cellStyle name="Текст предупреждения 54" xfId="4108"/>
    <cellStyle name="Текст предупреждения 55" xfId="4109"/>
    <cellStyle name="Текст предупреждения 56" xfId="4110"/>
    <cellStyle name="Текст предупреждения 57" xfId="4111"/>
    <cellStyle name="Текст предупреждения 58" xfId="4112"/>
    <cellStyle name="Текст предупреждения 59" xfId="4113"/>
    <cellStyle name="Текст предупреждения 6" xfId="4114"/>
    <cellStyle name="Текст предупреждения 60" xfId="4115"/>
    <cellStyle name="Текст предупреждения 61" xfId="4116"/>
    <cellStyle name="Текст предупреждения 62" xfId="4117"/>
    <cellStyle name="Текст предупреждения 63" xfId="4118"/>
    <cellStyle name="Текст предупреждения 7" xfId="4119"/>
    <cellStyle name="Текст предупреждения 8" xfId="4120"/>
    <cellStyle name="Текст предупреждения 9" xfId="4121"/>
    <cellStyle name="Финансовый 2" xfId="4122"/>
    <cellStyle name="Финансовый 2 2" xfId="4123"/>
    <cellStyle name="Финансовый 2 2 2" xfId="4124"/>
    <cellStyle name="Финансовый 2 2 2 2" xfId="4125"/>
    <cellStyle name="Финансовый 2 2 3" xfId="4126"/>
    <cellStyle name="Финансовый 2 3" xfId="4127"/>
    <cellStyle name="Финансовый 3" xfId="4128"/>
    <cellStyle name="Финансовый 4" xfId="4129"/>
    <cellStyle name="Финансовый 4 2" xfId="4130"/>
    <cellStyle name="Финансовый 4 2 2" xfId="4131"/>
    <cellStyle name="Финансовый 4 2 2 2" xfId="4132"/>
    <cellStyle name="Финансовый 4 3" xfId="4133"/>
    <cellStyle name="Финансовый 4 3 2" xfId="4134"/>
    <cellStyle name="Финансовый 4 4" xfId="4135"/>
    <cellStyle name="Финансовый 5" xfId="4136"/>
    <cellStyle name="Финансовый 6" xfId="4137"/>
    <cellStyle name="Финансовый 6 2" xfId="4138"/>
    <cellStyle name="Финансовый 6 2 2" xfId="4139"/>
    <cellStyle name="Финансовый 6 3" xfId="4140"/>
    <cellStyle name="Финансовый 6 4" xfId="4141"/>
    <cellStyle name="Финансовый 6 5" xfId="4142"/>
    <cellStyle name="Хороший 10" xfId="4143"/>
    <cellStyle name="Хороший 11" xfId="4144"/>
    <cellStyle name="Хороший 12" xfId="4145"/>
    <cellStyle name="Хороший 13" xfId="4146"/>
    <cellStyle name="Хороший 14" xfId="4147"/>
    <cellStyle name="Хороший 15" xfId="4148"/>
    <cellStyle name="Хороший 16" xfId="4149"/>
    <cellStyle name="Хороший 17" xfId="4150"/>
    <cellStyle name="Хороший 18" xfId="4151"/>
    <cellStyle name="Хороший 19" xfId="4152"/>
    <cellStyle name="Хороший 2" xfId="4153"/>
    <cellStyle name="Хороший 20" xfId="4154"/>
    <cellStyle name="Хороший 21" xfId="4155"/>
    <cellStyle name="Хороший 22" xfId="4156"/>
    <cellStyle name="Хороший 23" xfId="4157"/>
    <cellStyle name="Хороший 24" xfId="4158"/>
    <cellStyle name="Хороший 25" xfId="4159"/>
    <cellStyle name="Хороший 26" xfId="4160"/>
    <cellStyle name="Хороший 27" xfId="4161"/>
    <cellStyle name="Хороший 28" xfId="4162"/>
    <cellStyle name="Хороший 29" xfId="4163"/>
    <cellStyle name="Хороший 3" xfId="4164"/>
    <cellStyle name="Хороший 30" xfId="4165"/>
    <cellStyle name="Хороший 31" xfId="4166"/>
    <cellStyle name="Хороший 32" xfId="4167"/>
    <cellStyle name="Хороший 33" xfId="4168"/>
    <cellStyle name="Хороший 34" xfId="4169"/>
    <cellStyle name="Хороший 35" xfId="4170"/>
    <cellStyle name="Хороший 36" xfId="4171"/>
    <cellStyle name="Хороший 37" xfId="4172"/>
    <cellStyle name="Хороший 38" xfId="4173"/>
    <cellStyle name="Хороший 39" xfId="4174"/>
    <cellStyle name="Хороший 4" xfId="4175"/>
    <cellStyle name="Хороший 40" xfId="4176"/>
    <cellStyle name="Хороший 41" xfId="4177"/>
    <cellStyle name="Хороший 42" xfId="4178"/>
    <cellStyle name="Хороший 43" xfId="4179"/>
    <cellStyle name="Хороший 44" xfId="4180"/>
    <cellStyle name="Хороший 45" xfId="4181"/>
    <cellStyle name="Хороший 46" xfId="4182"/>
    <cellStyle name="Хороший 47" xfId="4183"/>
    <cellStyle name="Хороший 48" xfId="4184"/>
    <cellStyle name="Хороший 49" xfId="4185"/>
    <cellStyle name="Хороший 5" xfId="4186"/>
    <cellStyle name="Хороший 50" xfId="4187"/>
    <cellStyle name="Хороший 51" xfId="4188"/>
    <cellStyle name="Хороший 52" xfId="4189"/>
    <cellStyle name="Хороший 53" xfId="4190"/>
    <cellStyle name="Хороший 54" xfId="4191"/>
    <cellStyle name="Хороший 55" xfId="4192"/>
    <cellStyle name="Хороший 56" xfId="4193"/>
    <cellStyle name="Хороший 57" xfId="4194"/>
    <cellStyle name="Хороший 58" xfId="4195"/>
    <cellStyle name="Хороший 59" xfId="4196"/>
    <cellStyle name="Хороший 6" xfId="4197"/>
    <cellStyle name="Хороший 60" xfId="4198"/>
    <cellStyle name="Хороший 61" xfId="4199"/>
    <cellStyle name="Хороший 62" xfId="4200"/>
    <cellStyle name="Хороший 63" xfId="4201"/>
    <cellStyle name="Хороший 7" xfId="4202"/>
    <cellStyle name="Хороший 8" xfId="4203"/>
    <cellStyle name="Хороший 9" xfId="42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B1" sqref="B1"/>
    </sheetView>
  </sheetViews>
  <sheetFormatPr defaultColWidth="10.1328125" defaultRowHeight="14.25" x14ac:dyDescent="0.45"/>
  <cols>
    <col min="1" max="1" width="4.86328125" style="2" customWidth="1"/>
    <col min="2" max="2" width="68" style="2" customWidth="1"/>
    <col min="3" max="3" width="14.3984375" style="2" customWidth="1"/>
    <col min="4" max="7" width="20" style="3" customWidth="1"/>
    <col min="8" max="8" width="17.3984375" style="2" hidden="1" customWidth="1"/>
    <col min="9" max="9" width="38.1328125" style="1" customWidth="1"/>
    <col min="10" max="255" width="10.1328125" style="1"/>
    <col min="256" max="256" width="4.86328125" style="1" customWidth="1"/>
    <col min="257" max="257" width="68" style="1" customWidth="1"/>
    <col min="258" max="258" width="14.3984375" style="1" customWidth="1"/>
    <col min="259" max="262" width="20" style="1" customWidth="1"/>
    <col min="263" max="263" width="0" style="1" hidden="1" customWidth="1"/>
    <col min="264" max="264" width="70.1328125" style="1" customWidth="1"/>
    <col min="265" max="265" width="45.59765625" style="1" customWidth="1"/>
    <col min="266" max="511" width="10.1328125" style="1"/>
    <col min="512" max="512" width="4.86328125" style="1" customWidth="1"/>
    <col min="513" max="513" width="68" style="1" customWidth="1"/>
    <col min="514" max="514" width="14.3984375" style="1" customWidth="1"/>
    <col min="515" max="518" width="20" style="1" customWidth="1"/>
    <col min="519" max="519" width="0" style="1" hidden="1" customWidth="1"/>
    <col min="520" max="520" width="70.1328125" style="1" customWidth="1"/>
    <col min="521" max="521" width="45.59765625" style="1" customWidth="1"/>
    <col min="522" max="767" width="10.1328125" style="1"/>
    <col min="768" max="768" width="4.86328125" style="1" customWidth="1"/>
    <col min="769" max="769" width="68" style="1" customWidth="1"/>
    <col min="770" max="770" width="14.3984375" style="1" customWidth="1"/>
    <col min="771" max="774" width="20" style="1" customWidth="1"/>
    <col min="775" max="775" width="0" style="1" hidden="1" customWidth="1"/>
    <col min="776" max="776" width="70.1328125" style="1" customWidth="1"/>
    <col min="777" max="777" width="45.59765625" style="1" customWidth="1"/>
    <col min="778" max="1023" width="10.1328125" style="1"/>
    <col min="1024" max="1024" width="4.86328125" style="1" customWidth="1"/>
    <col min="1025" max="1025" width="68" style="1" customWidth="1"/>
    <col min="1026" max="1026" width="14.3984375" style="1" customWidth="1"/>
    <col min="1027" max="1030" width="20" style="1" customWidth="1"/>
    <col min="1031" max="1031" width="0" style="1" hidden="1" customWidth="1"/>
    <col min="1032" max="1032" width="70.1328125" style="1" customWidth="1"/>
    <col min="1033" max="1033" width="45.59765625" style="1" customWidth="1"/>
    <col min="1034" max="1279" width="10.1328125" style="1"/>
    <col min="1280" max="1280" width="4.86328125" style="1" customWidth="1"/>
    <col min="1281" max="1281" width="68" style="1" customWidth="1"/>
    <col min="1282" max="1282" width="14.3984375" style="1" customWidth="1"/>
    <col min="1283" max="1286" width="20" style="1" customWidth="1"/>
    <col min="1287" max="1287" width="0" style="1" hidden="1" customWidth="1"/>
    <col min="1288" max="1288" width="70.1328125" style="1" customWidth="1"/>
    <col min="1289" max="1289" width="45.59765625" style="1" customWidth="1"/>
    <col min="1290" max="1535" width="10.1328125" style="1"/>
    <col min="1536" max="1536" width="4.86328125" style="1" customWidth="1"/>
    <col min="1537" max="1537" width="68" style="1" customWidth="1"/>
    <col min="1538" max="1538" width="14.3984375" style="1" customWidth="1"/>
    <col min="1539" max="1542" width="20" style="1" customWidth="1"/>
    <col min="1543" max="1543" width="0" style="1" hidden="1" customWidth="1"/>
    <col min="1544" max="1544" width="70.1328125" style="1" customWidth="1"/>
    <col min="1545" max="1545" width="45.59765625" style="1" customWidth="1"/>
    <col min="1546" max="1791" width="10.1328125" style="1"/>
    <col min="1792" max="1792" width="4.86328125" style="1" customWidth="1"/>
    <col min="1793" max="1793" width="68" style="1" customWidth="1"/>
    <col min="1794" max="1794" width="14.3984375" style="1" customWidth="1"/>
    <col min="1795" max="1798" width="20" style="1" customWidth="1"/>
    <col min="1799" max="1799" width="0" style="1" hidden="1" customWidth="1"/>
    <col min="1800" max="1800" width="70.1328125" style="1" customWidth="1"/>
    <col min="1801" max="1801" width="45.59765625" style="1" customWidth="1"/>
    <col min="1802" max="2047" width="10.1328125" style="1"/>
    <col min="2048" max="2048" width="4.86328125" style="1" customWidth="1"/>
    <col min="2049" max="2049" width="68" style="1" customWidth="1"/>
    <col min="2050" max="2050" width="14.3984375" style="1" customWidth="1"/>
    <col min="2051" max="2054" width="20" style="1" customWidth="1"/>
    <col min="2055" max="2055" width="0" style="1" hidden="1" customWidth="1"/>
    <col min="2056" max="2056" width="70.1328125" style="1" customWidth="1"/>
    <col min="2057" max="2057" width="45.59765625" style="1" customWidth="1"/>
    <col min="2058" max="2303" width="10.1328125" style="1"/>
    <col min="2304" max="2304" width="4.86328125" style="1" customWidth="1"/>
    <col min="2305" max="2305" width="68" style="1" customWidth="1"/>
    <col min="2306" max="2306" width="14.3984375" style="1" customWidth="1"/>
    <col min="2307" max="2310" width="20" style="1" customWidth="1"/>
    <col min="2311" max="2311" width="0" style="1" hidden="1" customWidth="1"/>
    <col min="2312" max="2312" width="70.1328125" style="1" customWidth="1"/>
    <col min="2313" max="2313" width="45.59765625" style="1" customWidth="1"/>
    <col min="2314" max="2559" width="10.1328125" style="1"/>
    <col min="2560" max="2560" width="4.86328125" style="1" customWidth="1"/>
    <col min="2561" max="2561" width="68" style="1" customWidth="1"/>
    <col min="2562" max="2562" width="14.3984375" style="1" customWidth="1"/>
    <col min="2563" max="2566" width="20" style="1" customWidth="1"/>
    <col min="2567" max="2567" width="0" style="1" hidden="1" customWidth="1"/>
    <col min="2568" max="2568" width="70.1328125" style="1" customWidth="1"/>
    <col min="2569" max="2569" width="45.59765625" style="1" customWidth="1"/>
    <col min="2570" max="2815" width="10.1328125" style="1"/>
    <col min="2816" max="2816" width="4.86328125" style="1" customWidth="1"/>
    <col min="2817" max="2817" width="68" style="1" customWidth="1"/>
    <col min="2818" max="2818" width="14.3984375" style="1" customWidth="1"/>
    <col min="2819" max="2822" width="20" style="1" customWidth="1"/>
    <col min="2823" max="2823" width="0" style="1" hidden="1" customWidth="1"/>
    <col min="2824" max="2824" width="70.1328125" style="1" customWidth="1"/>
    <col min="2825" max="2825" width="45.59765625" style="1" customWidth="1"/>
    <col min="2826" max="3071" width="10.1328125" style="1"/>
    <col min="3072" max="3072" width="4.86328125" style="1" customWidth="1"/>
    <col min="3073" max="3073" width="68" style="1" customWidth="1"/>
    <col min="3074" max="3074" width="14.3984375" style="1" customWidth="1"/>
    <col min="3075" max="3078" width="20" style="1" customWidth="1"/>
    <col min="3079" max="3079" width="0" style="1" hidden="1" customWidth="1"/>
    <col min="3080" max="3080" width="70.1328125" style="1" customWidth="1"/>
    <col min="3081" max="3081" width="45.59765625" style="1" customWidth="1"/>
    <col min="3082" max="3327" width="10.1328125" style="1"/>
    <col min="3328" max="3328" width="4.86328125" style="1" customWidth="1"/>
    <col min="3329" max="3329" width="68" style="1" customWidth="1"/>
    <col min="3330" max="3330" width="14.3984375" style="1" customWidth="1"/>
    <col min="3331" max="3334" width="20" style="1" customWidth="1"/>
    <col min="3335" max="3335" width="0" style="1" hidden="1" customWidth="1"/>
    <col min="3336" max="3336" width="70.1328125" style="1" customWidth="1"/>
    <col min="3337" max="3337" width="45.59765625" style="1" customWidth="1"/>
    <col min="3338" max="3583" width="10.1328125" style="1"/>
    <col min="3584" max="3584" width="4.86328125" style="1" customWidth="1"/>
    <col min="3585" max="3585" width="68" style="1" customWidth="1"/>
    <col min="3586" max="3586" width="14.3984375" style="1" customWidth="1"/>
    <col min="3587" max="3590" width="20" style="1" customWidth="1"/>
    <col min="3591" max="3591" width="0" style="1" hidden="1" customWidth="1"/>
    <col min="3592" max="3592" width="70.1328125" style="1" customWidth="1"/>
    <col min="3593" max="3593" width="45.59765625" style="1" customWidth="1"/>
    <col min="3594" max="3839" width="10.1328125" style="1"/>
    <col min="3840" max="3840" width="4.86328125" style="1" customWidth="1"/>
    <col min="3841" max="3841" width="68" style="1" customWidth="1"/>
    <col min="3842" max="3842" width="14.3984375" style="1" customWidth="1"/>
    <col min="3843" max="3846" width="20" style="1" customWidth="1"/>
    <col min="3847" max="3847" width="0" style="1" hidden="1" customWidth="1"/>
    <col min="3848" max="3848" width="70.1328125" style="1" customWidth="1"/>
    <col min="3849" max="3849" width="45.59765625" style="1" customWidth="1"/>
    <col min="3850" max="4095" width="10.1328125" style="1"/>
    <col min="4096" max="4096" width="4.86328125" style="1" customWidth="1"/>
    <col min="4097" max="4097" width="68" style="1" customWidth="1"/>
    <col min="4098" max="4098" width="14.3984375" style="1" customWidth="1"/>
    <col min="4099" max="4102" width="20" style="1" customWidth="1"/>
    <col min="4103" max="4103" width="0" style="1" hidden="1" customWidth="1"/>
    <col min="4104" max="4104" width="70.1328125" style="1" customWidth="1"/>
    <col min="4105" max="4105" width="45.59765625" style="1" customWidth="1"/>
    <col min="4106" max="4351" width="10.1328125" style="1"/>
    <col min="4352" max="4352" width="4.86328125" style="1" customWidth="1"/>
    <col min="4353" max="4353" width="68" style="1" customWidth="1"/>
    <col min="4354" max="4354" width="14.3984375" style="1" customWidth="1"/>
    <col min="4355" max="4358" width="20" style="1" customWidth="1"/>
    <col min="4359" max="4359" width="0" style="1" hidden="1" customWidth="1"/>
    <col min="4360" max="4360" width="70.1328125" style="1" customWidth="1"/>
    <col min="4361" max="4361" width="45.59765625" style="1" customWidth="1"/>
    <col min="4362" max="4607" width="10.1328125" style="1"/>
    <col min="4608" max="4608" width="4.86328125" style="1" customWidth="1"/>
    <col min="4609" max="4609" width="68" style="1" customWidth="1"/>
    <col min="4610" max="4610" width="14.3984375" style="1" customWidth="1"/>
    <col min="4611" max="4614" width="20" style="1" customWidth="1"/>
    <col min="4615" max="4615" width="0" style="1" hidden="1" customWidth="1"/>
    <col min="4616" max="4616" width="70.1328125" style="1" customWidth="1"/>
    <col min="4617" max="4617" width="45.59765625" style="1" customWidth="1"/>
    <col min="4618" max="4863" width="10.1328125" style="1"/>
    <col min="4864" max="4864" width="4.86328125" style="1" customWidth="1"/>
    <col min="4865" max="4865" width="68" style="1" customWidth="1"/>
    <col min="4866" max="4866" width="14.3984375" style="1" customWidth="1"/>
    <col min="4867" max="4870" width="20" style="1" customWidth="1"/>
    <col min="4871" max="4871" width="0" style="1" hidden="1" customWidth="1"/>
    <col min="4872" max="4872" width="70.1328125" style="1" customWidth="1"/>
    <col min="4873" max="4873" width="45.59765625" style="1" customWidth="1"/>
    <col min="4874" max="5119" width="10.1328125" style="1"/>
    <col min="5120" max="5120" width="4.86328125" style="1" customWidth="1"/>
    <col min="5121" max="5121" width="68" style="1" customWidth="1"/>
    <col min="5122" max="5122" width="14.3984375" style="1" customWidth="1"/>
    <col min="5123" max="5126" width="20" style="1" customWidth="1"/>
    <col min="5127" max="5127" width="0" style="1" hidden="1" customWidth="1"/>
    <col min="5128" max="5128" width="70.1328125" style="1" customWidth="1"/>
    <col min="5129" max="5129" width="45.59765625" style="1" customWidth="1"/>
    <col min="5130" max="5375" width="10.1328125" style="1"/>
    <col min="5376" max="5376" width="4.86328125" style="1" customWidth="1"/>
    <col min="5377" max="5377" width="68" style="1" customWidth="1"/>
    <col min="5378" max="5378" width="14.3984375" style="1" customWidth="1"/>
    <col min="5379" max="5382" width="20" style="1" customWidth="1"/>
    <col min="5383" max="5383" width="0" style="1" hidden="1" customWidth="1"/>
    <col min="5384" max="5384" width="70.1328125" style="1" customWidth="1"/>
    <col min="5385" max="5385" width="45.59765625" style="1" customWidth="1"/>
    <col min="5386" max="5631" width="10.1328125" style="1"/>
    <col min="5632" max="5632" width="4.86328125" style="1" customWidth="1"/>
    <col min="5633" max="5633" width="68" style="1" customWidth="1"/>
    <col min="5634" max="5634" width="14.3984375" style="1" customWidth="1"/>
    <col min="5635" max="5638" width="20" style="1" customWidth="1"/>
    <col min="5639" max="5639" width="0" style="1" hidden="1" customWidth="1"/>
    <col min="5640" max="5640" width="70.1328125" style="1" customWidth="1"/>
    <col min="5641" max="5641" width="45.59765625" style="1" customWidth="1"/>
    <col min="5642" max="5887" width="10.1328125" style="1"/>
    <col min="5888" max="5888" width="4.86328125" style="1" customWidth="1"/>
    <col min="5889" max="5889" width="68" style="1" customWidth="1"/>
    <col min="5890" max="5890" width="14.3984375" style="1" customWidth="1"/>
    <col min="5891" max="5894" width="20" style="1" customWidth="1"/>
    <col min="5895" max="5895" width="0" style="1" hidden="1" customWidth="1"/>
    <col min="5896" max="5896" width="70.1328125" style="1" customWidth="1"/>
    <col min="5897" max="5897" width="45.59765625" style="1" customWidth="1"/>
    <col min="5898" max="6143" width="10.1328125" style="1"/>
    <col min="6144" max="6144" width="4.86328125" style="1" customWidth="1"/>
    <col min="6145" max="6145" width="68" style="1" customWidth="1"/>
    <col min="6146" max="6146" width="14.3984375" style="1" customWidth="1"/>
    <col min="6147" max="6150" width="20" style="1" customWidth="1"/>
    <col min="6151" max="6151" width="0" style="1" hidden="1" customWidth="1"/>
    <col min="6152" max="6152" width="70.1328125" style="1" customWidth="1"/>
    <col min="6153" max="6153" width="45.59765625" style="1" customWidth="1"/>
    <col min="6154" max="6399" width="10.1328125" style="1"/>
    <col min="6400" max="6400" width="4.86328125" style="1" customWidth="1"/>
    <col min="6401" max="6401" width="68" style="1" customWidth="1"/>
    <col min="6402" max="6402" width="14.3984375" style="1" customWidth="1"/>
    <col min="6403" max="6406" width="20" style="1" customWidth="1"/>
    <col min="6407" max="6407" width="0" style="1" hidden="1" customWidth="1"/>
    <col min="6408" max="6408" width="70.1328125" style="1" customWidth="1"/>
    <col min="6409" max="6409" width="45.59765625" style="1" customWidth="1"/>
    <col min="6410" max="6655" width="10.1328125" style="1"/>
    <col min="6656" max="6656" width="4.86328125" style="1" customWidth="1"/>
    <col min="6657" max="6657" width="68" style="1" customWidth="1"/>
    <col min="6658" max="6658" width="14.3984375" style="1" customWidth="1"/>
    <col min="6659" max="6662" width="20" style="1" customWidth="1"/>
    <col min="6663" max="6663" width="0" style="1" hidden="1" customWidth="1"/>
    <col min="6664" max="6664" width="70.1328125" style="1" customWidth="1"/>
    <col min="6665" max="6665" width="45.59765625" style="1" customWidth="1"/>
    <col min="6666" max="6911" width="10.1328125" style="1"/>
    <col min="6912" max="6912" width="4.86328125" style="1" customWidth="1"/>
    <col min="6913" max="6913" width="68" style="1" customWidth="1"/>
    <col min="6914" max="6914" width="14.3984375" style="1" customWidth="1"/>
    <col min="6915" max="6918" width="20" style="1" customWidth="1"/>
    <col min="6919" max="6919" width="0" style="1" hidden="1" customWidth="1"/>
    <col min="6920" max="6920" width="70.1328125" style="1" customWidth="1"/>
    <col min="6921" max="6921" width="45.59765625" style="1" customWidth="1"/>
    <col min="6922" max="7167" width="10.1328125" style="1"/>
    <col min="7168" max="7168" width="4.86328125" style="1" customWidth="1"/>
    <col min="7169" max="7169" width="68" style="1" customWidth="1"/>
    <col min="7170" max="7170" width="14.3984375" style="1" customWidth="1"/>
    <col min="7171" max="7174" width="20" style="1" customWidth="1"/>
    <col min="7175" max="7175" width="0" style="1" hidden="1" customWidth="1"/>
    <col min="7176" max="7176" width="70.1328125" style="1" customWidth="1"/>
    <col min="7177" max="7177" width="45.59765625" style="1" customWidth="1"/>
    <col min="7178" max="7423" width="10.1328125" style="1"/>
    <col min="7424" max="7424" width="4.86328125" style="1" customWidth="1"/>
    <col min="7425" max="7425" width="68" style="1" customWidth="1"/>
    <col min="7426" max="7426" width="14.3984375" style="1" customWidth="1"/>
    <col min="7427" max="7430" width="20" style="1" customWidth="1"/>
    <col min="7431" max="7431" width="0" style="1" hidden="1" customWidth="1"/>
    <col min="7432" max="7432" width="70.1328125" style="1" customWidth="1"/>
    <col min="7433" max="7433" width="45.59765625" style="1" customWidth="1"/>
    <col min="7434" max="7679" width="10.1328125" style="1"/>
    <col min="7680" max="7680" width="4.86328125" style="1" customWidth="1"/>
    <col min="7681" max="7681" width="68" style="1" customWidth="1"/>
    <col min="7682" max="7682" width="14.3984375" style="1" customWidth="1"/>
    <col min="7683" max="7686" width="20" style="1" customWidth="1"/>
    <col min="7687" max="7687" width="0" style="1" hidden="1" customWidth="1"/>
    <col min="7688" max="7688" width="70.1328125" style="1" customWidth="1"/>
    <col min="7689" max="7689" width="45.59765625" style="1" customWidth="1"/>
    <col min="7690" max="7935" width="10.1328125" style="1"/>
    <col min="7936" max="7936" width="4.86328125" style="1" customWidth="1"/>
    <col min="7937" max="7937" width="68" style="1" customWidth="1"/>
    <col min="7938" max="7938" width="14.3984375" style="1" customWidth="1"/>
    <col min="7939" max="7942" width="20" style="1" customWidth="1"/>
    <col min="7943" max="7943" width="0" style="1" hidden="1" customWidth="1"/>
    <col min="7944" max="7944" width="70.1328125" style="1" customWidth="1"/>
    <col min="7945" max="7945" width="45.59765625" style="1" customWidth="1"/>
    <col min="7946" max="8191" width="10.1328125" style="1"/>
    <col min="8192" max="8192" width="4.86328125" style="1" customWidth="1"/>
    <col min="8193" max="8193" width="68" style="1" customWidth="1"/>
    <col min="8194" max="8194" width="14.3984375" style="1" customWidth="1"/>
    <col min="8195" max="8198" width="20" style="1" customWidth="1"/>
    <col min="8199" max="8199" width="0" style="1" hidden="1" customWidth="1"/>
    <col min="8200" max="8200" width="70.1328125" style="1" customWidth="1"/>
    <col min="8201" max="8201" width="45.59765625" style="1" customWidth="1"/>
    <col min="8202" max="8447" width="10.1328125" style="1"/>
    <col min="8448" max="8448" width="4.86328125" style="1" customWidth="1"/>
    <col min="8449" max="8449" width="68" style="1" customWidth="1"/>
    <col min="8450" max="8450" width="14.3984375" style="1" customWidth="1"/>
    <col min="8451" max="8454" width="20" style="1" customWidth="1"/>
    <col min="8455" max="8455" width="0" style="1" hidden="1" customWidth="1"/>
    <col min="8456" max="8456" width="70.1328125" style="1" customWidth="1"/>
    <col min="8457" max="8457" width="45.59765625" style="1" customWidth="1"/>
    <col min="8458" max="8703" width="10.1328125" style="1"/>
    <col min="8704" max="8704" width="4.86328125" style="1" customWidth="1"/>
    <col min="8705" max="8705" width="68" style="1" customWidth="1"/>
    <col min="8706" max="8706" width="14.3984375" style="1" customWidth="1"/>
    <col min="8707" max="8710" width="20" style="1" customWidth="1"/>
    <col min="8711" max="8711" width="0" style="1" hidden="1" customWidth="1"/>
    <col min="8712" max="8712" width="70.1328125" style="1" customWidth="1"/>
    <col min="8713" max="8713" width="45.59765625" style="1" customWidth="1"/>
    <col min="8714" max="8959" width="10.1328125" style="1"/>
    <col min="8960" max="8960" width="4.86328125" style="1" customWidth="1"/>
    <col min="8961" max="8961" width="68" style="1" customWidth="1"/>
    <col min="8962" max="8962" width="14.3984375" style="1" customWidth="1"/>
    <col min="8963" max="8966" width="20" style="1" customWidth="1"/>
    <col min="8967" max="8967" width="0" style="1" hidden="1" customWidth="1"/>
    <col min="8968" max="8968" width="70.1328125" style="1" customWidth="1"/>
    <col min="8969" max="8969" width="45.59765625" style="1" customWidth="1"/>
    <col min="8970" max="9215" width="10.1328125" style="1"/>
    <col min="9216" max="9216" width="4.86328125" style="1" customWidth="1"/>
    <col min="9217" max="9217" width="68" style="1" customWidth="1"/>
    <col min="9218" max="9218" width="14.3984375" style="1" customWidth="1"/>
    <col min="9219" max="9222" width="20" style="1" customWidth="1"/>
    <col min="9223" max="9223" width="0" style="1" hidden="1" customWidth="1"/>
    <col min="9224" max="9224" width="70.1328125" style="1" customWidth="1"/>
    <col min="9225" max="9225" width="45.59765625" style="1" customWidth="1"/>
    <col min="9226" max="9471" width="10.1328125" style="1"/>
    <col min="9472" max="9472" width="4.86328125" style="1" customWidth="1"/>
    <col min="9473" max="9473" width="68" style="1" customWidth="1"/>
    <col min="9474" max="9474" width="14.3984375" style="1" customWidth="1"/>
    <col min="9475" max="9478" width="20" style="1" customWidth="1"/>
    <col min="9479" max="9479" width="0" style="1" hidden="1" customWidth="1"/>
    <col min="9480" max="9480" width="70.1328125" style="1" customWidth="1"/>
    <col min="9481" max="9481" width="45.59765625" style="1" customWidth="1"/>
    <col min="9482" max="9727" width="10.1328125" style="1"/>
    <col min="9728" max="9728" width="4.86328125" style="1" customWidth="1"/>
    <col min="9729" max="9729" width="68" style="1" customWidth="1"/>
    <col min="9730" max="9730" width="14.3984375" style="1" customWidth="1"/>
    <col min="9731" max="9734" width="20" style="1" customWidth="1"/>
    <col min="9735" max="9735" width="0" style="1" hidden="1" customWidth="1"/>
    <col min="9736" max="9736" width="70.1328125" style="1" customWidth="1"/>
    <col min="9737" max="9737" width="45.59765625" style="1" customWidth="1"/>
    <col min="9738" max="9983" width="10.1328125" style="1"/>
    <col min="9984" max="9984" width="4.86328125" style="1" customWidth="1"/>
    <col min="9985" max="9985" width="68" style="1" customWidth="1"/>
    <col min="9986" max="9986" width="14.3984375" style="1" customWidth="1"/>
    <col min="9987" max="9990" width="20" style="1" customWidth="1"/>
    <col min="9991" max="9991" width="0" style="1" hidden="1" customWidth="1"/>
    <col min="9992" max="9992" width="70.1328125" style="1" customWidth="1"/>
    <col min="9993" max="9993" width="45.59765625" style="1" customWidth="1"/>
    <col min="9994" max="10239" width="10.1328125" style="1"/>
    <col min="10240" max="10240" width="4.86328125" style="1" customWidth="1"/>
    <col min="10241" max="10241" width="68" style="1" customWidth="1"/>
    <col min="10242" max="10242" width="14.3984375" style="1" customWidth="1"/>
    <col min="10243" max="10246" width="20" style="1" customWidth="1"/>
    <col min="10247" max="10247" width="0" style="1" hidden="1" customWidth="1"/>
    <col min="10248" max="10248" width="70.1328125" style="1" customWidth="1"/>
    <col min="10249" max="10249" width="45.59765625" style="1" customWidth="1"/>
    <col min="10250" max="10495" width="10.1328125" style="1"/>
    <col min="10496" max="10496" width="4.86328125" style="1" customWidth="1"/>
    <col min="10497" max="10497" width="68" style="1" customWidth="1"/>
    <col min="10498" max="10498" width="14.3984375" style="1" customWidth="1"/>
    <col min="10499" max="10502" width="20" style="1" customWidth="1"/>
    <col min="10503" max="10503" width="0" style="1" hidden="1" customWidth="1"/>
    <col min="10504" max="10504" width="70.1328125" style="1" customWidth="1"/>
    <col min="10505" max="10505" width="45.59765625" style="1" customWidth="1"/>
    <col min="10506" max="10751" width="10.1328125" style="1"/>
    <col min="10752" max="10752" width="4.86328125" style="1" customWidth="1"/>
    <col min="10753" max="10753" width="68" style="1" customWidth="1"/>
    <col min="10754" max="10754" width="14.3984375" style="1" customWidth="1"/>
    <col min="10755" max="10758" width="20" style="1" customWidth="1"/>
    <col min="10759" max="10759" width="0" style="1" hidden="1" customWidth="1"/>
    <col min="10760" max="10760" width="70.1328125" style="1" customWidth="1"/>
    <col min="10761" max="10761" width="45.59765625" style="1" customWidth="1"/>
    <col min="10762" max="11007" width="10.1328125" style="1"/>
    <col min="11008" max="11008" width="4.86328125" style="1" customWidth="1"/>
    <col min="11009" max="11009" width="68" style="1" customWidth="1"/>
    <col min="11010" max="11010" width="14.3984375" style="1" customWidth="1"/>
    <col min="11011" max="11014" width="20" style="1" customWidth="1"/>
    <col min="11015" max="11015" width="0" style="1" hidden="1" customWidth="1"/>
    <col min="11016" max="11016" width="70.1328125" style="1" customWidth="1"/>
    <col min="11017" max="11017" width="45.59765625" style="1" customWidth="1"/>
    <col min="11018" max="11263" width="10.1328125" style="1"/>
    <col min="11264" max="11264" width="4.86328125" style="1" customWidth="1"/>
    <col min="11265" max="11265" width="68" style="1" customWidth="1"/>
    <col min="11266" max="11266" width="14.3984375" style="1" customWidth="1"/>
    <col min="11267" max="11270" width="20" style="1" customWidth="1"/>
    <col min="11271" max="11271" width="0" style="1" hidden="1" customWidth="1"/>
    <col min="11272" max="11272" width="70.1328125" style="1" customWidth="1"/>
    <col min="11273" max="11273" width="45.59765625" style="1" customWidth="1"/>
    <col min="11274" max="11519" width="10.1328125" style="1"/>
    <col min="11520" max="11520" width="4.86328125" style="1" customWidth="1"/>
    <col min="11521" max="11521" width="68" style="1" customWidth="1"/>
    <col min="11522" max="11522" width="14.3984375" style="1" customWidth="1"/>
    <col min="11523" max="11526" width="20" style="1" customWidth="1"/>
    <col min="11527" max="11527" width="0" style="1" hidden="1" customWidth="1"/>
    <col min="11528" max="11528" width="70.1328125" style="1" customWidth="1"/>
    <col min="11529" max="11529" width="45.59765625" style="1" customWidth="1"/>
    <col min="11530" max="11775" width="10.1328125" style="1"/>
    <col min="11776" max="11776" width="4.86328125" style="1" customWidth="1"/>
    <col min="11777" max="11777" width="68" style="1" customWidth="1"/>
    <col min="11778" max="11778" width="14.3984375" style="1" customWidth="1"/>
    <col min="11779" max="11782" width="20" style="1" customWidth="1"/>
    <col min="11783" max="11783" width="0" style="1" hidden="1" customWidth="1"/>
    <col min="11784" max="11784" width="70.1328125" style="1" customWidth="1"/>
    <col min="11785" max="11785" width="45.59765625" style="1" customWidth="1"/>
    <col min="11786" max="12031" width="10.1328125" style="1"/>
    <col min="12032" max="12032" width="4.86328125" style="1" customWidth="1"/>
    <col min="12033" max="12033" width="68" style="1" customWidth="1"/>
    <col min="12034" max="12034" width="14.3984375" style="1" customWidth="1"/>
    <col min="12035" max="12038" width="20" style="1" customWidth="1"/>
    <col min="12039" max="12039" width="0" style="1" hidden="1" customWidth="1"/>
    <col min="12040" max="12040" width="70.1328125" style="1" customWidth="1"/>
    <col min="12041" max="12041" width="45.59765625" style="1" customWidth="1"/>
    <col min="12042" max="12287" width="10.1328125" style="1"/>
    <col min="12288" max="12288" width="4.86328125" style="1" customWidth="1"/>
    <col min="12289" max="12289" width="68" style="1" customWidth="1"/>
    <col min="12290" max="12290" width="14.3984375" style="1" customWidth="1"/>
    <col min="12291" max="12294" width="20" style="1" customWidth="1"/>
    <col min="12295" max="12295" width="0" style="1" hidden="1" customWidth="1"/>
    <col min="12296" max="12296" width="70.1328125" style="1" customWidth="1"/>
    <col min="12297" max="12297" width="45.59765625" style="1" customWidth="1"/>
    <col min="12298" max="12543" width="10.1328125" style="1"/>
    <col min="12544" max="12544" width="4.86328125" style="1" customWidth="1"/>
    <col min="12545" max="12545" width="68" style="1" customWidth="1"/>
    <col min="12546" max="12546" width="14.3984375" style="1" customWidth="1"/>
    <col min="12547" max="12550" width="20" style="1" customWidth="1"/>
    <col min="12551" max="12551" width="0" style="1" hidden="1" customWidth="1"/>
    <col min="12552" max="12552" width="70.1328125" style="1" customWidth="1"/>
    <col min="12553" max="12553" width="45.59765625" style="1" customWidth="1"/>
    <col min="12554" max="12799" width="10.1328125" style="1"/>
    <col min="12800" max="12800" width="4.86328125" style="1" customWidth="1"/>
    <col min="12801" max="12801" width="68" style="1" customWidth="1"/>
    <col min="12802" max="12802" width="14.3984375" style="1" customWidth="1"/>
    <col min="12803" max="12806" width="20" style="1" customWidth="1"/>
    <col min="12807" max="12807" width="0" style="1" hidden="1" customWidth="1"/>
    <col min="12808" max="12808" width="70.1328125" style="1" customWidth="1"/>
    <col min="12809" max="12809" width="45.59765625" style="1" customWidth="1"/>
    <col min="12810" max="13055" width="10.1328125" style="1"/>
    <col min="13056" max="13056" width="4.86328125" style="1" customWidth="1"/>
    <col min="13057" max="13057" width="68" style="1" customWidth="1"/>
    <col min="13058" max="13058" width="14.3984375" style="1" customWidth="1"/>
    <col min="13059" max="13062" width="20" style="1" customWidth="1"/>
    <col min="13063" max="13063" width="0" style="1" hidden="1" customWidth="1"/>
    <col min="13064" max="13064" width="70.1328125" style="1" customWidth="1"/>
    <col min="13065" max="13065" width="45.59765625" style="1" customWidth="1"/>
    <col min="13066" max="13311" width="10.1328125" style="1"/>
    <col min="13312" max="13312" width="4.86328125" style="1" customWidth="1"/>
    <col min="13313" max="13313" width="68" style="1" customWidth="1"/>
    <col min="13314" max="13314" width="14.3984375" style="1" customWidth="1"/>
    <col min="13315" max="13318" width="20" style="1" customWidth="1"/>
    <col min="13319" max="13319" width="0" style="1" hidden="1" customWidth="1"/>
    <col min="13320" max="13320" width="70.1328125" style="1" customWidth="1"/>
    <col min="13321" max="13321" width="45.59765625" style="1" customWidth="1"/>
    <col min="13322" max="13567" width="10.1328125" style="1"/>
    <col min="13568" max="13568" width="4.86328125" style="1" customWidth="1"/>
    <col min="13569" max="13569" width="68" style="1" customWidth="1"/>
    <col min="13570" max="13570" width="14.3984375" style="1" customWidth="1"/>
    <col min="13571" max="13574" width="20" style="1" customWidth="1"/>
    <col min="13575" max="13575" width="0" style="1" hidden="1" customWidth="1"/>
    <col min="13576" max="13576" width="70.1328125" style="1" customWidth="1"/>
    <col min="13577" max="13577" width="45.59765625" style="1" customWidth="1"/>
    <col min="13578" max="13823" width="10.1328125" style="1"/>
    <col min="13824" max="13824" width="4.86328125" style="1" customWidth="1"/>
    <col min="13825" max="13825" width="68" style="1" customWidth="1"/>
    <col min="13826" max="13826" width="14.3984375" style="1" customWidth="1"/>
    <col min="13827" max="13830" width="20" style="1" customWidth="1"/>
    <col min="13831" max="13831" width="0" style="1" hidden="1" customWidth="1"/>
    <col min="13832" max="13832" width="70.1328125" style="1" customWidth="1"/>
    <col min="13833" max="13833" width="45.59765625" style="1" customWidth="1"/>
    <col min="13834" max="14079" width="10.1328125" style="1"/>
    <col min="14080" max="14080" width="4.86328125" style="1" customWidth="1"/>
    <col min="14081" max="14081" width="68" style="1" customWidth="1"/>
    <col min="14082" max="14082" width="14.3984375" style="1" customWidth="1"/>
    <col min="14083" max="14086" width="20" style="1" customWidth="1"/>
    <col min="14087" max="14087" width="0" style="1" hidden="1" customWidth="1"/>
    <col min="14088" max="14088" width="70.1328125" style="1" customWidth="1"/>
    <col min="14089" max="14089" width="45.59765625" style="1" customWidth="1"/>
    <col min="14090" max="14335" width="10.1328125" style="1"/>
    <col min="14336" max="14336" width="4.86328125" style="1" customWidth="1"/>
    <col min="14337" max="14337" width="68" style="1" customWidth="1"/>
    <col min="14338" max="14338" width="14.3984375" style="1" customWidth="1"/>
    <col min="14339" max="14342" width="20" style="1" customWidth="1"/>
    <col min="14343" max="14343" width="0" style="1" hidden="1" customWidth="1"/>
    <col min="14344" max="14344" width="70.1328125" style="1" customWidth="1"/>
    <col min="14345" max="14345" width="45.59765625" style="1" customWidth="1"/>
    <col min="14346" max="14591" width="10.1328125" style="1"/>
    <col min="14592" max="14592" width="4.86328125" style="1" customWidth="1"/>
    <col min="14593" max="14593" width="68" style="1" customWidth="1"/>
    <col min="14594" max="14594" width="14.3984375" style="1" customWidth="1"/>
    <col min="14595" max="14598" width="20" style="1" customWidth="1"/>
    <col min="14599" max="14599" width="0" style="1" hidden="1" customWidth="1"/>
    <col min="14600" max="14600" width="70.1328125" style="1" customWidth="1"/>
    <col min="14601" max="14601" width="45.59765625" style="1" customWidth="1"/>
    <col min="14602" max="14847" width="10.1328125" style="1"/>
    <col min="14848" max="14848" width="4.86328125" style="1" customWidth="1"/>
    <col min="14849" max="14849" width="68" style="1" customWidth="1"/>
    <col min="14850" max="14850" width="14.3984375" style="1" customWidth="1"/>
    <col min="14851" max="14854" width="20" style="1" customWidth="1"/>
    <col min="14855" max="14855" width="0" style="1" hidden="1" customWidth="1"/>
    <col min="14856" max="14856" width="70.1328125" style="1" customWidth="1"/>
    <col min="14857" max="14857" width="45.59765625" style="1" customWidth="1"/>
    <col min="14858" max="15103" width="10.1328125" style="1"/>
    <col min="15104" max="15104" width="4.86328125" style="1" customWidth="1"/>
    <col min="15105" max="15105" width="68" style="1" customWidth="1"/>
    <col min="15106" max="15106" width="14.3984375" style="1" customWidth="1"/>
    <col min="15107" max="15110" width="20" style="1" customWidth="1"/>
    <col min="15111" max="15111" width="0" style="1" hidden="1" customWidth="1"/>
    <col min="15112" max="15112" width="70.1328125" style="1" customWidth="1"/>
    <col min="15113" max="15113" width="45.59765625" style="1" customWidth="1"/>
    <col min="15114" max="15359" width="10.1328125" style="1"/>
    <col min="15360" max="15360" width="4.86328125" style="1" customWidth="1"/>
    <col min="15361" max="15361" width="68" style="1" customWidth="1"/>
    <col min="15362" max="15362" width="14.3984375" style="1" customWidth="1"/>
    <col min="15363" max="15366" width="20" style="1" customWidth="1"/>
    <col min="15367" max="15367" width="0" style="1" hidden="1" customWidth="1"/>
    <col min="15368" max="15368" width="70.1328125" style="1" customWidth="1"/>
    <col min="15369" max="15369" width="45.59765625" style="1" customWidth="1"/>
    <col min="15370" max="15615" width="10.1328125" style="1"/>
    <col min="15616" max="15616" width="4.86328125" style="1" customWidth="1"/>
    <col min="15617" max="15617" width="68" style="1" customWidth="1"/>
    <col min="15618" max="15618" width="14.3984375" style="1" customWidth="1"/>
    <col min="15619" max="15622" width="20" style="1" customWidth="1"/>
    <col min="15623" max="15623" width="0" style="1" hidden="1" customWidth="1"/>
    <col min="15624" max="15624" width="70.1328125" style="1" customWidth="1"/>
    <col min="15625" max="15625" width="45.59765625" style="1" customWidth="1"/>
    <col min="15626" max="15871" width="10.1328125" style="1"/>
    <col min="15872" max="15872" width="4.86328125" style="1" customWidth="1"/>
    <col min="15873" max="15873" width="68" style="1" customWidth="1"/>
    <col min="15874" max="15874" width="14.3984375" style="1" customWidth="1"/>
    <col min="15875" max="15878" width="20" style="1" customWidth="1"/>
    <col min="15879" max="15879" width="0" style="1" hidden="1" customWidth="1"/>
    <col min="15880" max="15880" width="70.1328125" style="1" customWidth="1"/>
    <col min="15881" max="15881" width="45.59765625" style="1" customWidth="1"/>
    <col min="15882" max="16127" width="10.1328125" style="1"/>
    <col min="16128" max="16128" width="4.86328125" style="1" customWidth="1"/>
    <col min="16129" max="16129" width="68" style="1" customWidth="1"/>
    <col min="16130" max="16130" width="14.3984375" style="1" customWidth="1"/>
    <col min="16131" max="16134" width="20" style="1" customWidth="1"/>
    <col min="16135" max="16135" width="0" style="1" hidden="1" customWidth="1"/>
    <col min="16136" max="16136" width="70.1328125" style="1" customWidth="1"/>
    <col min="16137" max="16137" width="45.59765625" style="1" customWidth="1"/>
    <col min="16138" max="16384" width="10.1328125" style="1"/>
  </cols>
  <sheetData>
    <row r="1" spans="1:9" x14ac:dyDescent="0.45">
      <c r="B1" s="2" t="s">
        <v>129</v>
      </c>
    </row>
    <row r="3" spans="1:9" s="4" customFormat="1" x14ac:dyDescent="0.45">
      <c r="A3" s="2"/>
      <c r="B3" s="5"/>
      <c r="C3" s="2"/>
      <c r="D3" s="3"/>
      <c r="E3" s="3"/>
      <c r="F3" s="3"/>
      <c r="G3" s="3"/>
      <c r="H3" s="2"/>
    </row>
    <row r="4" spans="1:9" s="4" customFormat="1" x14ac:dyDescent="0.45">
      <c r="A4" s="2"/>
      <c r="B4" s="5"/>
      <c r="C4" s="2"/>
      <c r="D4" s="3"/>
      <c r="E4" s="3"/>
      <c r="F4" s="3"/>
      <c r="G4" s="3"/>
      <c r="H4" s="2"/>
    </row>
    <row r="5" spans="1:9" s="4" customFormat="1" ht="17.25" x14ac:dyDescent="0.45">
      <c r="A5" s="2"/>
      <c r="B5" s="110" t="s">
        <v>0</v>
      </c>
      <c r="C5" s="110"/>
      <c r="D5" s="110"/>
      <c r="E5" s="110"/>
      <c r="F5" s="110"/>
      <c r="G5" s="110"/>
      <c r="H5" s="110"/>
    </row>
    <row r="6" spans="1:9" s="4" customFormat="1" ht="17.25" x14ac:dyDescent="0.45">
      <c r="A6" s="2"/>
      <c r="B6" s="110" t="s">
        <v>1</v>
      </c>
      <c r="C6" s="110"/>
      <c r="D6" s="110"/>
      <c r="E6" s="110"/>
      <c r="F6" s="110"/>
      <c r="G6" s="110"/>
      <c r="H6" s="110"/>
    </row>
    <row r="7" spans="1:9" s="4" customFormat="1" ht="21" customHeight="1" x14ac:dyDescent="0.5">
      <c r="A7" s="2"/>
      <c r="B7" s="111" t="s">
        <v>2</v>
      </c>
      <c r="C7" s="111"/>
      <c r="D7" s="111"/>
      <c r="E7" s="111"/>
      <c r="F7" s="111"/>
      <c r="G7" s="111"/>
      <c r="H7" s="111"/>
    </row>
    <row r="8" spans="1:9" s="4" customFormat="1" ht="21" customHeight="1" x14ac:dyDescent="0.5">
      <c r="A8" s="2"/>
      <c r="B8" s="111" t="s">
        <v>3</v>
      </c>
      <c r="C8" s="111"/>
      <c r="D8" s="111"/>
      <c r="E8" s="111"/>
      <c r="F8" s="111"/>
      <c r="G8" s="111"/>
      <c r="H8" s="111"/>
    </row>
    <row r="9" spans="1:9" s="4" customFormat="1" ht="17.25" x14ac:dyDescent="0.45">
      <c r="A9" s="2"/>
      <c r="B9" s="112" t="s">
        <v>4</v>
      </c>
      <c r="C9" s="112"/>
      <c r="D9" s="112"/>
      <c r="E9" s="112"/>
      <c r="F9" s="112"/>
      <c r="G9" s="112"/>
      <c r="H9" s="112"/>
    </row>
    <row r="10" spans="1:9" s="4" customFormat="1" x14ac:dyDescent="0.45">
      <c r="A10" s="2"/>
      <c r="B10" s="6" t="s">
        <v>5</v>
      </c>
      <c r="C10" s="5">
        <v>37415.199999999997</v>
      </c>
      <c r="D10" s="7"/>
      <c r="E10" s="7"/>
      <c r="F10" s="7"/>
      <c r="G10" s="7"/>
      <c r="H10" s="2"/>
    </row>
    <row r="11" spans="1:9" s="4" customFormat="1" ht="49.5" customHeight="1" x14ac:dyDescent="0.45">
      <c r="A11" s="8"/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</row>
    <row r="12" spans="1:9" s="4" customFormat="1" ht="42" customHeight="1" x14ac:dyDescent="0.45">
      <c r="A12" s="10" t="s">
        <v>13</v>
      </c>
      <c r="B12" s="11" t="s">
        <v>14</v>
      </c>
      <c r="C12" s="12"/>
      <c r="D12" s="13">
        <f>SUM(D13:D30)</f>
        <v>91.089999999999989</v>
      </c>
      <c r="E12" s="13">
        <f>SUM(E13:E30)</f>
        <v>104.10269465553516</v>
      </c>
      <c r="F12" s="13">
        <f t="shared" ref="F12:F30" si="0">E12-D12</f>
        <v>13.012694655535171</v>
      </c>
      <c r="G12" s="13">
        <f t="shared" ref="G12:G30" si="1">E12/D12*100-100</f>
        <v>14.285535904638465</v>
      </c>
      <c r="H12" s="14"/>
    </row>
    <row r="13" spans="1:9" s="4" customFormat="1" ht="42" customHeight="1" x14ac:dyDescent="0.45">
      <c r="A13" s="15"/>
      <c r="B13" s="16" t="s">
        <v>15</v>
      </c>
      <c r="C13" s="17" t="s">
        <v>16</v>
      </c>
      <c r="D13" s="18">
        <v>5.44</v>
      </c>
      <c r="E13" s="18">
        <f>Разъяснения!U10</f>
        <v>10.672236177784866</v>
      </c>
      <c r="F13" s="18">
        <f t="shared" si="0"/>
        <v>5.2322361777848654</v>
      </c>
      <c r="G13" s="18">
        <f t="shared" si="1"/>
        <v>96.180812091633527</v>
      </c>
      <c r="H13" s="19"/>
      <c r="I13" s="1" t="s">
        <v>17</v>
      </c>
    </row>
    <row r="14" spans="1:9" ht="96" customHeight="1" x14ac:dyDescent="0.45">
      <c r="A14" s="20"/>
      <c r="B14" s="16" t="s">
        <v>18</v>
      </c>
      <c r="C14" s="17" t="s">
        <v>16</v>
      </c>
      <c r="D14" s="21">
        <v>6.21</v>
      </c>
      <c r="E14" s="21">
        <v>6.33</v>
      </c>
      <c r="F14" s="18">
        <f t="shared" si="0"/>
        <v>0.12000000000000011</v>
      </c>
      <c r="G14" s="18">
        <f t="shared" si="1"/>
        <v>1.9323671497584627</v>
      </c>
      <c r="H14" s="22"/>
      <c r="I14" s="1" t="s">
        <v>19</v>
      </c>
    </row>
    <row r="15" spans="1:9" ht="42" customHeight="1" x14ac:dyDescent="0.45">
      <c r="A15" s="23"/>
      <c r="B15" s="16" t="s">
        <v>20</v>
      </c>
      <c r="C15" s="17" t="s">
        <v>16</v>
      </c>
      <c r="D15" s="21">
        <v>7.82</v>
      </c>
      <c r="E15" s="21">
        <f>Разъяснения!U15</f>
        <v>8.7891243769697276</v>
      </c>
      <c r="F15" s="18">
        <f t="shared" si="0"/>
        <v>0.96912437696972731</v>
      </c>
      <c r="G15" s="18">
        <f t="shared" si="1"/>
        <v>12.392894846160203</v>
      </c>
      <c r="H15" s="19"/>
      <c r="I15" s="1" t="s">
        <v>21</v>
      </c>
    </row>
    <row r="16" spans="1:9" ht="42" customHeight="1" x14ac:dyDescent="0.45">
      <c r="A16" s="23"/>
      <c r="B16" s="16" t="s">
        <v>22</v>
      </c>
      <c r="C16" s="17" t="s">
        <v>16</v>
      </c>
      <c r="D16" s="21">
        <v>7.37</v>
      </c>
      <c r="E16" s="21">
        <f>Разъяснения!U18</f>
        <v>12.576326206559539</v>
      </c>
      <c r="F16" s="18">
        <f t="shared" si="0"/>
        <v>5.206326206559539</v>
      </c>
      <c r="G16" s="18">
        <f t="shared" si="1"/>
        <v>70.642146629030378</v>
      </c>
      <c r="H16" s="19"/>
      <c r="I16" s="1" t="s">
        <v>23</v>
      </c>
    </row>
    <row r="17" spans="1:9" ht="42" customHeight="1" x14ac:dyDescent="0.45">
      <c r="A17" s="23"/>
      <c r="B17" s="16" t="s">
        <v>24</v>
      </c>
      <c r="C17" s="17" t="s">
        <v>16</v>
      </c>
      <c r="D17" s="19">
        <v>7.0000000000000007E-2</v>
      </c>
      <c r="E17" s="19">
        <v>7.0000000000000007E-2</v>
      </c>
      <c r="F17" s="19">
        <f t="shared" si="0"/>
        <v>0</v>
      </c>
      <c r="G17" s="19">
        <f t="shared" si="1"/>
        <v>0</v>
      </c>
      <c r="H17" s="19"/>
    </row>
    <row r="18" spans="1:9" s="4" customFormat="1" ht="42" customHeight="1" x14ac:dyDescent="0.45">
      <c r="A18" s="23"/>
      <c r="B18" s="24" t="s">
        <v>25</v>
      </c>
      <c r="C18" s="25" t="s">
        <v>16</v>
      </c>
      <c r="D18" s="19">
        <v>0.06</v>
      </c>
      <c r="E18" s="19">
        <v>0.06</v>
      </c>
      <c r="F18" s="19">
        <f t="shared" si="0"/>
        <v>0</v>
      </c>
      <c r="G18" s="19">
        <f t="shared" si="1"/>
        <v>0</v>
      </c>
      <c r="H18" s="19"/>
    </row>
    <row r="19" spans="1:9" ht="42" customHeight="1" x14ac:dyDescent="0.45">
      <c r="A19" s="23"/>
      <c r="B19" s="24" t="s">
        <v>26</v>
      </c>
      <c r="C19" s="25" t="s">
        <v>16</v>
      </c>
      <c r="D19" s="19">
        <v>0.13</v>
      </c>
      <c r="E19" s="19">
        <v>0.13</v>
      </c>
      <c r="F19" s="19">
        <f t="shared" si="0"/>
        <v>0</v>
      </c>
      <c r="G19" s="19">
        <f t="shared" si="1"/>
        <v>0</v>
      </c>
      <c r="H19" s="19"/>
    </row>
    <row r="20" spans="1:9" ht="42" customHeight="1" x14ac:dyDescent="0.45">
      <c r="A20" s="23"/>
      <c r="B20" s="16" t="s">
        <v>27</v>
      </c>
      <c r="C20" s="17" t="s">
        <v>16</v>
      </c>
      <c r="D20" s="19">
        <v>0.87</v>
      </c>
      <c r="E20" s="19">
        <v>0.87</v>
      </c>
      <c r="F20" s="19">
        <f t="shared" si="0"/>
        <v>0</v>
      </c>
      <c r="G20" s="19">
        <f t="shared" si="1"/>
        <v>0</v>
      </c>
      <c r="H20" s="19"/>
    </row>
    <row r="21" spans="1:9" ht="42" customHeight="1" x14ac:dyDescent="0.45">
      <c r="A21" s="23"/>
      <c r="B21" s="16" t="s">
        <v>28</v>
      </c>
      <c r="C21" s="17" t="s">
        <v>16</v>
      </c>
      <c r="D21" s="19">
        <v>1.34</v>
      </c>
      <c r="E21" s="19">
        <v>1.34</v>
      </c>
      <c r="F21" s="19">
        <f t="shared" si="0"/>
        <v>0</v>
      </c>
      <c r="G21" s="19">
        <f t="shared" si="1"/>
        <v>0</v>
      </c>
      <c r="H21" s="19"/>
    </row>
    <row r="22" spans="1:9" ht="42" customHeight="1" x14ac:dyDescent="0.45">
      <c r="A22" s="26"/>
      <c r="B22" s="27" t="s">
        <v>29</v>
      </c>
      <c r="C22" s="25" t="s">
        <v>16</v>
      </c>
      <c r="D22" s="19">
        <v>1.27</v>
      </c>
      <c r="E22" s="19">
        <v>1.27</v>
      </c>
      <c r="F22" s="19">
        <f t="shared" si="0"/>
        <v>0</v>
      </c>
      <c r="G22" s="19">
        <f t="shared" si="1"/>
        <v>0</v>
      </c>
      <c r="H22" s="19"/>
    </row>
    <row r="23" spans="1:9" ht="42" customHeight="1" x14ac:dyDescent="0.45">
      <c r="A23" s="23"/>
      <c r="B23" s="27" t="s">
        <v>30</v>
      </c>
      <c r="C23" s="25" t="s">
        <v>16</v>
      </c>
      <c r="D23" s="19">
        <v>2.84</v>
      </c>
      <c r="E23" s="19">
        <v>2.84</v>
      </c>
      <c r="F23" s="19">
        <f t="shared" si="0"/>
        <v>0</v>
      </c>
      <c r="G23" s="19">
        <f t="shared" si="1"/>
        <v>0</v>
      </c>
      <c r="H23" s="19"/>
    </row>
    <row r="24" spans="1:9" ht="42" customHeight="1" x14ac:dyDescent="0.45">
      <c r="A24" s="23"/>
      <c r="B24" s="28" t="s">
        <v>31</v>
      </c>
      <c r="C24" s="25" t="s">
        <v>16</v>
      </c>
      <c r="D24" s="19">
        <v>5.0199999999999996</v>
      </c>
      <c r="E24" s="19">
        <v>5.0199999999999996</v>
      </c>
      <c r="F24" s="19">
        <f t="shared" si="0"/>
        <v>0</v>
      </c>
      <c r="G24" s="19">
        <f t="shared" si="1"/>
        <v>0</v>
      </c>
      <c r="H24" s="19"/>
    </row>
    <row r="25" spans="1:9" ht="42" customHeight="1" x14ac:dyDescent="0.45">
      <c r="A25" s="23"/>
      <c r="B25" s="28" t="s">
        <v>32</v>
      </c>
      <c r="C25" s="25" t="s">
        <v>16</v>
      </c>
      <c r="D25" s="19">
        <v>4.8</v>
      </c>
      <c r="E25" s="19">
        <v>4.8</v>
      </c>
      <c r="F25" s="19">
        <f t="shared" si="0"/>
        <v>0</v>
      </c>
      <c r="G25" s="19">
        <f t="shared" si="1"/>
        <v>0</v>
      </c>
      <c r="H25" s="19"/>
    </row>
    <row r="26" spans="1:9" ht="42" customHeight="1" x14ac:dyDescent="0.45">
      <c r="A26" s="23"/>
      <c r="B26" s="27" t="s">
        <v>33</v>
      </c>
      <c r="C26" s="25" t="s">
        <v>16</v>
      </c>
      <c r="D26" s="19">
        <v>7.87</v>
      </c>
      <c r="E26" s="19">
        <v>7.87</v>
      </c>
      <c r="F26" s="19">
        <f t="shared" si="0"/>
        <v>0</v>
      </c>
      <c r="G26" s="19">
        <f t="shared" si="1"/>
        <v>0</v>
      </c>
      <c r="H26" s="19"/>
    </row>
    <row r="27" spans="1:9" ht="42" customHeight="1" x14ac:dyDescent="0.45">
      <c r="A27" s="23"/>
      <c r="B27" s="27" t="s">
        <v>34</v>
      </c>
      <c r="C27" s="25" t="s">
        <v>16</v>
      </c>
      <c r="D27" s="19">
        <v>0.55000000000000004</v>
      </c>
      <c r="E27" s="19">
        <v>0.55000000000000004</v>
      </c>
      <c r="F27" s="19">
        <f t="shared" si="0"/>
        <v>0</v>
      </c>
      <c r="G27" s="19">
        <f t="shared" si="1"/>
        <v>0</v>
      </c>
      <c r="H27" s="19"/>
    </row>
    <row r="28" spans="1:9" ht="42" customHeight="1" x14ac:dyDescent="0.45">
      <c r="A28" s="23"/>
      <c r="B28" s="16" t="s">
        <v>35</v>
      </c>
      <c r="C28" s="17" t="s">
        <v>16</v>
      </c>
      <c r="D28" s="21">
        <v>38.5</v>
      </c>
      <c r="E28" s="21">
        <f>Разъяснения!U13</f>
        <v>39.985007894221042</v>
      </c>
      <c r="F28" s="18">
        <f t="shared" si="0"/>
        <v>1.4850078942210416</v>
      </c>
      <c r="G28" s="18">
        <f t="shared" si="1"/>
        <v>3.8571633616131038</v>
      </c>
      <c r="H28" s="22"/>
      <c r="I28" s="1" t="s">
        <v>36</v>
      </c>
    </row>
    <row r="29" spans="1:9" ht="42" customHeight="1" x14ac:dyDescent="0.45">
      <c r="A29" s="23"/>
      <c r="B29" s="16" t="s">
        <v>37</v>
      </c>
      <c r="C29" s="17" t="s">
        <v>16</v>
      </c>
      <c r="D29" s="19">
        <v>0.91</v>
      </c>
      <c r="E29" s="19">
        <v>0.91</v>
      </c>
      <c r="F29" s="19">
        <f t="shared" si="0"/>
        <v>0</v>
      </c>
      <c r="G29" s="19">
        <f t="shared" si="1"/>
        <v>0</v>
      </c>
      <c r="H29" s="29"/>
    </row>
    <row r="30" spans="1:9" ht="42" customHeight="1" x14ac:dyDescent="0.45">
      <c r="A30" s="23"/>
      <c r="B30" s="27" t="s">
        <v>38</v>
      </c>
      <c r="C30" s="25" t="s">
        <v>16</v>
      </c>
      <c r="D30" s="19">
        <v>0.02</v>
      </c>
      <c r="E30" s="19">
        <v>0.02</v>
      </c>
      <c r="F30" s="19">
        <f t="shared" si="0"/>
        <v>0</v>
      </c>
      <c r="G30" s="19">
        <f t="shared" si="1"/>
        <v>0</v>
      </c>
      <c r="H30" s="19"/>
    </row>
  </sheetData>
  <mergeCells count="5">
    <mergeCell ref="B5:H5"/>
    <mergeCell ref="B6:H6"/>
    <mergeCell ref="B7:H7"/>
    <mergeCell ref="B8:H8"/>
    <mergeCell ref="B9:H9"/>
  </mergeCells>
  <pageMargins left="0.23622047244094491" right="0.23622047244094491" top="0.74803149606299213" bottom="0.74803149606299213" header="0.31496062992125984" footer="0.31496062992125984"/>
  <pageSetup paperSize="9" scale="4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E26" sqref="E26"/>
    </sheetView>
  </sheetViews>
  <sheetFormatPr defaultColWidth="10.1328125" defaultRowHeight="14.25" x14ac:dyDescent="0.45"/>
  <cols>
    <col min="1" max="1" width="4.86328125" style="2" customWidth="1"/>
    <col min="2" max="2" width="72" style="2" customWidth="1"/>
    <col min="3" max="3" width="15.59765625" style="2" customWidth="1"/>
    <col min="4" max="7" width="19.59765625" style="3" customWidth="1"/>
    <col min="8" max="8" width="13.59765625" style="2" hidden="1" customWidth="1"/>
    <col min="9" max="255" width="10.1328125" style="1"/>
    <col min="256" max="256" width="4.86328125" style="1" customWidth="1"/>
    <col min="257" max="257" width="72" style="1" customWidth="1"/>
    <col min="258" max="258" width="15.59765625" style="1" customWidth="1"/>
    <col min="259" max="262" width="19.59765625" style="1" customWidth="1"/>
    <col min="263" max="263" width="0" style="1" hidden="1" customWidth="1"/>
    <col min="264" max="264" width="69.3984375" style="1" customWidth="1"/>
    <col min="265" max="511" width="10.1328125" style="1"/>
    <col min="512" max="512" width="4.86328125" style="1" customWidth="1"/>
    <col min="513" max="513" width="72" style="1" customWidth="1"/>
    <col min="514" max="514" width="15.59765625" style="1" customWidth="1"/>
    <col min="515" max="518" width="19.59765625" style="1" customWidth="1"/>
    <col min="519" max="519" width="0" style="1" hidden="1" customWidth="1"/>
    <col min="520" max="520" width="69.3984375" style="1" customWidth="1"/>
    <col min="521" max="767" width="10.1328125" style="1"/>
    <col min="768" max="768" width="4.86328125" style="1" customWidth="1"/>
    <col min="769" max="769" width="72" style="1" customWidth="1"/>
    <col min="770" max="770" width="15.59765625" style="1" customWidth="1"/>
    <col min="771" max="774" width="19.59765625" style="1" customWidth="1"/>
    <col min="775" max="775" width="0" style="1" hidden="1" customWidth="1"/>
    <col min="776" max="776" width="69.3984375" style="1" customWidth="1"/>
    <col min="777" max="1023" width="10.1328125" style="1"/>
    <col min="1024" max="1024" width="4.86328125" style="1" customWidth="1"/>
    <col min="1025" max="1025" width="72" style="1" customWidth="1"/>
    <col min="1026" max="1026" width="15.59765625" style="1" customWidth="1"/>
    <col min="1027" max="1030" width="19.59765625" style="1" customWidth="1"/>
    <col min="1031" max="1031" width="0" style="1" hidden="1" customWidth="1"/>
    <col min="1032" max="1032" width="69.3984375" style="1" customWidth="1"/>
    <col min="1033" max="1279" width="10.1328125" style="1"/>
    <col min="1280" max="1280" width="4.86328125" style="1" customWidth="1"/>
    <col min="1281" max="1281" width="72" style="1" customWidth="1"/>
    <col min="1282" max="1282" width="15.59765625" style="1" customWidth="1"/>
    <col min="1283" max="1286" width="19.59765625" style="1" customWidth="1"/>
    <col min="1287" max="1287" width="0" style="1" hidden="1" customWidth="1"/>
    <col min="1288" max="1288" width="69.3984375" style="1" customWidth="1"/>
    <col min="1289" max="1535" width="10.1328125" style="1"/>
    <col min="1536" max="1536" width="4.86328125" style="1" customWidth="1"/>
    <col min="1537" max="1537" width="72" style="1" customWidth="1"/>
    <col min="1538" max="1538" width="15.59765625" style="1" customWidth="1"/>
    <col min="1539" max="1542" width="19.59765625" style="1" customWidth="1"/>
    <col min="1543" max="1543" width="0" style="1" hidden="1" customWidth="1"/>
    <col min="1544" max="1544" width="69.3984375" style="1" customWidth="1"/>
    <col min="1545" max="1791" width="10.1328125" style="1"/>
    <col min="1792" max="1792" width="4.86328125" style="1" customWidth="1"/>
    <col min="1793" max="1793" width="72" style="1" customWidth="1"/>
    <col min="1794" max="1794" width="15.59765625" style="1" customWidth="1"/>
    <col min="1795" max="1798" width="19.59765625" style="1" customWidth="1"/>
    <col min="1799" max="1799" width="0" style="1" hidden="1" customWidth="1"/>
    <col min="1800" max="1800" width="69.3984375" style="1" customWidth="1"/>
    <col min="1801" max="2047" width="10.1328125" style="1"/>
    <col min="2048" max="2048" width="4.86328125" style="1" customWidth="1"/>
    <col min="2049" max="2049" width="72" style="1" customWidth="1"/>
    <col min="2050" max="2050" width="15.59765625" style="1" customWidth="1"/>
    <col min="2051" max="2054" width="19.59765625" style="1" customWidth="1"/>
    <col min="2055" max="2055" width="0" style="1" hidden="1" customWidth="1"/>
    <col min="2056" max="2056" width="69.3984375" style="1" customWidth="1"/>
    <col min="2057" max="2303" width="10.1328125" style="1"/>
    <col min="2304" max="2304" width="4.86328125" style="1" customWidth="1"/>
    <col min="2305" max="2305" width="72" style="1" customWidth="1"/>
    <col min="2306" max="2306" width="15.59765625" style="1" customWidth="1"/>
    <col min="2307" max="2310" width="19.59765625" style="1" customWidth="1"/>
    <col min="2311" max="2311" width="0" style="1" hidden="1" customWidth="1"/>
    <col min="2312" max="2312" width="69.3984375" style="1" customWidth="1"/>
    <col min="2313" max="2559" width="10.1328125" style="1"/>
    <col min="2560" max="2560" width="4.86328125" style="1" customWidth="1"/>
    <col min="2561" max="2561" width="72" style="1" customWidth="1"/>
    <col min="2562" max="2562" width="15.59765625" style="1" customWidth="1"/>
    <col min="2563" max="2566" width="19.59765625" style="1" customWidth="1"/>
    <col min="2567" max="2567" width="0" style="1" hidden="1" customWidth="1"/>
    <col min="2568" max="2568" width="69.3984375" style="1" customWidth="1"/>
    <col min="2569" max="2815" width="10.1328125" style="1"/>
    <col min="2816" max="2816" width="4.86328125" style="1" customWidth="1"/>
    <col min="2817" max="2817" width="72" style="1" customWidth="1"/>
    <col min="2818" max="2818" width="15.59765625" style="1" customWidth="1"/>
    <col min="2819" max="2822" width="19.59765625" style="1" customWidth="1"/>
    <col min="2823" max="2823" width="0" style="1" hidden="1" customWidth="1"/>
    <col min="2824" max="2824" width="69.3984375" style="1" customWidth="1"/>
    <col min="2825" max="3071" width="10.1328125" style="1"/>
    <col min="3072" max="3072" width="4.86328125" style="1" customWidth="1"/>
    <col min="3073" max="3073" width="72" style="1" customWidth="1"/>
    <col min="3074" max="3074" width="15.59765625" style="1" customWidth="1"/>
    <col min="3075" max="3078" width="19.59765625" style="1" customWidth="1"/>
    <col min="3079" max="3079" width="0" style="1" hidden="1" customWidth="1"/>
    <col min="3080" max="3080" width="69.3984375" style="1" customWidth="1"/>
    <col min="3081" max="3327" width="10.1328125" style="1"/>
    <col min="3328" max="3328" width="4.86328125" style="1" customWidth="1"/>
    <col min="3329" max="3329" width="72" style="1" customWidth="1"/>
    <col min="3330" max="3330" width="15.59765625" style="1" customWidth="1"/>
    <col min="3331" max="3334" width="19.59765625" style="1" customWidth="1"/>
    <col min="3335" max="3335" width="0" style="1" hidden="1" customWidth="1"/>
    <col min="3336" max="3336" width="69.3984375" style="1" customWidth="1"/>
    <col min="3337" max="3583" width="10.1328125" style="1"/>
    <col min="3584" max="3584" width="4.86328125" style="1" customWidth="1"/>
    <col min="3585" max="3585" width="72" style="1" customWidth="1"/>
    <col min="3586" max="3586" width="15.59765625" style="1" customWidth="1"/>
    <col min="3587" max="3590" width="19.59765625" style="1" customWidth="1"/>
    <col min="3591" max="3591" width="0" style="1" hidden="1" customWidth="1"/>
    <col min="3592" max="3592" width="69.3984375" style="1" customWidth="1"/>
    <col min="3593" max="3839" width="10.1328125" style="1"/>
    <col min="3840" max="3840" width="4.86328125" style="1" customWidth="1"/>
    <col min="3841" max="3841" width="72" style="1" customWidth="1"/>
    <col min="3842" max="3842" width="15.59765625" style="1" customWidth="1"/>
    <col min="3843" max="3846" width="19.59765625" style="1" customWidth="1"/>
    <col min="3847" max="3847" width="0" style="1" hidden="1" customWidth="1"/>
    <col min="3848" max="3848" width="69.3984375" style="1" customWidth="1"/>
    <col min="3849" max="4095" width="10.1328125" style="1"/>
    <col min="4096" max="4096" width="4.86328125" style="1" customWidth="1"/>
    <col min="4097" max="4097" width="72" style="1" customWidth="1"/>
    <col min="4098" max="4098" width="15.59765625" style="1" customWidth="1"/>
    <col min="4099" max="4102" width="19.59765625" style="1" customWidth="1"/>
    <col min="4103" max="4103" width="0" style="1" hidden="1" customWidth="1"/>
    <col min="4104" max="4104" width="69.3984375" style="1" customWidth="1"/>
    <col min="4105" max="4351" width="10.1328125" style="1"/>
    <col min="4352" max="4352" width="4.86328125" style="1" customWidth="1"/>
    <col min="4353" max="4353" width="72" style="1" customWidth="1"/>
    <col min="4354" max="4354" width="15.59765625" style="1" customWidth="1"/>
    <col min="4355" max="4358" width="19.59765625" style="1" customWidth="1"/>
    <col min="4359" max="4359" width="0" style="1" hidden="1" customWidth="1"/>
    <col min="4360" max="4360" width="69.3984375" style="1" customWidth="1"/>
    <col min="4361" max="4607" width="10.1328125" style="1"/>
    <col min="4608" max="4608" width="4.86328125" style="1" customWidth="1"/>
    <col min="4609" max="4609" width="72" style="1" customWidth="1"/>
    <col min="4610" max="4610" width="15.59765625" style="1" customWidth="1"/>
    <col min="4611" max="4614" width="19.59765625" style="1" customWidth="1"/>
    <col min="4615" max="4615" width="0" style="1" hidden="1" customWidth="1"/>
    <col min="4616" max="4616" width="69.3984375" style="1" customWidth="1"/>
    <col min="4617" max="4863" width="10.1328125" style="1"/>
    <col min="4864" max="4864" width="4.86328125" style="1" customWidth="1"/>
    <col min="4865" max="4865" width="72" style="1" customWidth="1"/>
    <col min="4866" max="4866" width="15.59765625" style="1" customWidth="1"/>
    <col min="4867" max="4870" width="19.59765625" style="1" customWidth="1"/>
    <col min="4871" max="4871" width="0" style="1" hidden="1" customWidth="1"/>
    <col min="4872" max="4872" width="69.3984375" style="1" customWidth="1"/>
    <col min="4873" max="5119" width="10.1328125" style="1"/>
    <col min="5120" max="5120" width="4.86328125" style="1" customWidth="1"/>
    <col min="5121" max="5121" width="72" style="1" customWidth="1"/>
    <col min="5122" max="5122" width="15.59765625" style="1" customWidth="1"/>
    <col min="5123" max="5126" width="19.59765625" style="1" customWidth="1"/>
    <col min="5127" max="5127" width="0" style="1" hidden="1" customWidth="1"/>
    <col min="5128" max="5128" width="69.3984375" style="1" customWidth="1"/>
    <col min="5129" max="5375" width="10.1328125" style="1"/>
    <col min="5376" max="5376" width="4.86328125" style="1" customWidth="1"/>
    <col min="5377" max="5377" width="72" style="1" customWidth="1"/>
    <col min="5378" max="5378" width="15.59765625" style="1" customWidth="1"/>
    <col min="5379" max="5382" width="19.59765625" style="1" customWidth="1"/>
    <col min="5383" max="5383" width="0" style="1" hidden="1" customWidth="1"/>
    <col min="5384" max="5384" width="69.3984375" style="1" customWidth="1"/>
    <col min="5385" max="5631" width="10.1328125" style="1"/>
    <col min="5632" max="5632" width="4.86328125" style="1" customWidth="1"/>
    <col min="5633" max="5633" width="72" style="1" customWidth="1"/>
    <col min="5634" max="5634" width="15.59765625" style="1" customWidth="1"/>
    <col min="5635" max="5638" width="19.59765625" style="1" customWidth="1"/>
    <col min="5639" max="5639" width="0" style="1" hidden="1" customWidth="1"/>
    <col min="5640" max="5640" width="69.3984375" style="1" customWidth="1"/>
    <col min="5641" max="5887" width="10.1328125" style="1"/>
    <col min="5888" max="5888" width="4.86328125" style="1" customWidth="1"/>
    <col min="5889" max="5889" width="72" style="1" customWidth="1"/>
    <col min="5890" max="5890" width="15.59765625" style="1" customWidth="1"/>
    <col min="5891" max="5894" width="19.59765625" style="1" customWidth="1"/>
    <col min="5895" max="5895" width="0" style="1" hidden="1" customWidth="1"/>
    <col min="5896" max="5896" width="69.3984375" style="1" customWidth="1"/>
    <col min="5897" max="6143" width="10.1328125" style="1"/>
    <col min="6144" max="6144" width="4.86328125" style="1" customWidth="1"/>
    <col min="6145" max="6145" width="72" style="1" customWidth="1"/>
    <col min="6146" max="6146" width="15.59765625" style="1" customWidth="1"/>
    <col min="6147" max="6150" width="19.59765625" style="1" customWidth="1"/>
    <col min="6151" max="6151" width="0" style="1" hidden="1" customWidth="1"/>
    <col min="6152" max="6152" width="69.3984375" style="1" customWidth="1"/>
    <col min="6153" max="6399" width="10.1328125" style="1"/>
    <col min="6400" max="6400" width="4.86328125" style="1" customWidth="1"/>
    <col min="6401" max="6401" width="72" style="1" customWidth="1"/>
    <col min="6402" max="6402" width="15.59765625" style="1" customWidth="1"/>
    <col min="6403" max="6406" width="19.59765625" style="1" customWidth="1"/>
    <col min="6407" max="6407" width="0" style="1" hidden="1" customWidth="1"/>
    <col min="6408" max="6408" width="69.3984375" style="1" customWidth="1"/>
    <col min="6409" max="6655" width="10.1328125" style="1"/>
    <col min="6656" max="6656" width="4.86328125" style="1" customWidth="1"/>
    <col min="6657" max="6657" width="72" style="1" customWidth="1"/>
    <col min="6658" max="6658" width="15.59765625" style="1" customWidth="1"/>
    <col min="6659" max="6662" width="19.59765625" style="1" customWidth="1"/>
    <col min="6663" max="6663" width="0" style="1" hidden="1" customWidth="1"/>
    <col min="6664" max="6664" width="69.3984375" style="1" customWidth="1"/>
    <col min="6665" max="6911" width="10.1328125" style="1"/>
    <col min="6912" max="6912" width="4.86328125" style="1" customWidth="1"/>
    <col min="6913" max="6913" width="72" style="1" customWidth="1"/>
    <col min="6914" max="6914" width="15.59765625" style="1" customWidth="1"/>
    <col min="6915" max="6918" width="19.59765625" style="1" customWidth="1"/>
    <col min="6919" max="6919" width="0" style="1" hidden="1" customWidth="1"/>
    <col min="6920" max="6920" width="69.3984375" style="1" customWidth="1"/>
    <col min="6921" max="7167" width="10.1328125" style="1"/>
    <col min="7168" max="7168" width="4.86328125" style="1" customWidth="1"/>
    <col min="7169" max="7169" width="72" style="1" customWidth="1"/>
    <col min="7170" max="7170" width="15.59765625" style="1" customWidth="1"/>
    <col min="7171" max="7174" width="19.59765625" style="1" customWidth="1"/>
    <col min="7175" max="7175" width="0" style="1" hidden="1" customWidth="1"/>
    <col min="7176" max="7176" width="69.3984375" style="1" customWidth="1"/>
    <col min="7177" max="7423" width="10.1328125" style="1"/>
    <col min="7424" max="7424" width="4.86328125" style="1" customWidth="1"/>
    <col min="7425" max="7425" width="72" style="1" customWidth="1"/>
    <col min="7426" max="7426" width="15.59765625" style="1" customWidth="1"/>
    <col min="7427" max="7430" width="19.59765625" style="1" customWidth="1"/>
    <col min="7431" max="7431" width="0" style="1" hidden="1" customWidth="1"/>
    <col min="7432" max="7432" width="69.3984375" style="1" customWidth="1"/>
    <col min="7433" max="7679" width="10.1328125" style="1"/>
    <col min="7680" max="7680" width="4.86328125" style="1" customWidth="1"/>
    <col min="7681" max="7681" width="72" style="1" customWidth="1"/>
    <col min="7682" max="7682" width="15.59765625" style="1" customWidth="1"/>
    <col min="7683" max="7686" width="19.59765625" style="1" customWidth="1"/>
    <col min="7687" max="7687" width="0" style="1" hidden="1" customWidth="1"/>
    <col min="7688" max="7688" width="69.3984375" style="1" customWidth="1"/>
    <col min="7689" max="7935" width="10.1328125" style="1"/>
    <col min="7936" max="7936" width="4.86328125" style="1" customWidth="1"/>
    <col min="7937" max="7937" width="72" style="1" customWidth="1"/>
    <col min="7938" max="7938" width="15.59765625" style="1" customWidth="1"/>
    <col min="7939" max="7942" width="19.59765625" style="1" customWidth="1"/>
    <col min="7943" max="7943" width="0" style="1" hidden="1" customWidth="1"/>
    <col min="7944" max="7944" width="69.3984375" style="1" customWidth="1"/>
    <col min="7945" max="8191" width="10.1328125" style="1"/>
    <col min="8192" max="8192" width="4.86328125" style="1" customWidth="1"/>
    <col min="8193" max="8193" width="72" style="1" customWidth="1"/>
    <col min="8194" max="8194" width="15.59765625" style="1" customWidth="1"/>
    <col min="8195" max="8198" width="19.59765625" style="1" customWidth="1"/>
    <col min="8199" max="8199" width="0" style="1" hidden="1" customWidth="1"/>
    <col min="8200" max="8200" width="69.3984375" style="1" customWidth="1"/>
    <col min="8201" max="8447" width="10.1328125" style="1"/>
    <col min="8448" max="8448" width="4.86328125" style="1" customWidth="1"/>
    <col min="8449" max="8449" width="72" style="1" customWidth="1"/>
    <col min="8450" max="8450" width="15.59765625" style="1" customWidth="1"/>
    <col min="8451" max="8454" width="19.59765625" style="1" customWidth="1"/>
    <col min="8455" max="8455" width="0" style="1" hidden="1" customWidth="1"/>
    <col min="8456" max="8456" width="69.3984375" style="1" customWidth="1"/>
    <col min="8457" max="8703" width="10.1328125" style="1"/>
    <col min="8704" max="8704" width="4.86328125" style="1" customWidth="1"/>
    <col min="8705" max="8705" width="72" style="1" customWidth="1"/>
    <col min="8706" max="8706" width="15.59765625" style="1" customWidth="1"/>
    <col min="8707" max="8710" width="19.59765625" style="1" customWidth="1"/>
    <col min="8711" max="8711" width="0" style="1" hidden="1" customWidth="1"/>
    <col min="8712" max="8712" width="69.3984375" style="1" customWidth="1"/>
    <col min="8713" max="8959" width="10.1328125" style="1"/>
    <col min="8960" max="8960" width="4.86328125" style="1" customWidth="1"/>
    <col min="8961" max="8961" width="72" style="1" customWidth="1"/>
    <col min="8962" max="8962" width="15.59765625" style="1" customWidth="1"/>
    <col min="8963" max="8966" width="19.59765625" style="1" customWidth="1"/>
    <col min="8967" max="8967" width="0" style="1" hidden="1" customWidth="1"/>
    <col min="8968" max="8968" width="69.3984375" style="1" customWidth="1"/>
    <col min="8969" max="9215" width="10.1328125" style="1"/>
    <col min="9216" max="9216" width="4.86328125" style="1" customWidth="1"/>
    <col min="9217" max="9217" width="72" style="1" customWidth="1"/>
    <col min="9218" max="9218" width="15.59765625" style="1" customWidth="1"/>
    <col min="9219" max="9222" width="19.59765625" style="1" customWidth="1"/>
    <col min="9223" max="9223" width="0" style="1" hidden="1" customWidth="1"/>
    <col min="9224" max="9224" width="69.3984375" style="1" customWidth="1"/>
    <col min="9225" max="9471" width="10.1328125" style="1"/>
    <col min="9472" max="9472" width="4.86328125" style="1" customWidth="1"/>
    <col min="9473" max="9473" width="72" style="1" customWidth="1"/>
    <col min="9474" max="9474" width="15.59765625" style="1" customWidth="1"/>
    <col min="9475" max="9478" width="19.59765625" style="1" customWidth="1"/>
    <col min="9479" max="9479" width="0" style="1" hidden="1" customWidth="1"/>
    <col min="9480" max="9480" width="69.3984375" style="1" customWidth="1"/>
    <col min="9481" max="9727" width="10.1328125" style="1"/>
    <col min="9728" max="9728" width="4.86328125" style="1" customWidth="1"/>
    <col min="9729" max="9729" width="72" style="1" customWidth="1"/>
    <col min="9730" max="9730" width="15.59765625" style="1" customWidth="1"/>
    <col min="9731" max="9734" width="19.59765625" style="1" customWidth="1"/>
    <col min="9735" max="9735" width="0" style="1" hidden="1" customWidth="1"/>
    <col min="9736" max="9736" width="69.3984375" style="1" customWidth="1"/>
    <col min="9737" max="9983" width="10.1328125" style="1"/>
    <col min="9984" max="9984" width="4.86328125" style="1" customWidth="1"/>
    <col min="9985" max="9985" width="72" style="1" customWidth="1"/>
    <col min="9986" max="9986" width="15.59765625" style="1" customWidth="1"/>
    <col min="9987" max="9990" width="19.59765625" style="1" customWidth="1"/>
    <col min="9991" max="9991" width="0" style="1" hidden="1" customWidth="1"/>
    <col min="9992" max="9992" width="69.3984375" style="1" customWidth="1"/>
    <col min="9993" max="10239" width="10.1328125" style="1"/>
    <col min="10240" max="10240" width="4.86328125" style="1" customWidth="1"/>
    <col min="10241" max="10241" width="72" style="1" customWidth="1"/>
    <col min="10242" max="10242" width="15.59765625" style="1" customWidth="1"/>
    <col min="10243" max="10246" width="19.59765625" style="1" customWidth="1"/>
    <col min="10247" max="10247" width="0" style="1" hidden="1" customWidth="1"/>
    <col min="10248" max="10248" width="69.3984375" style="1" customWidth="1"/>
    <col min="10249" max="10495" width="10.1328125" style="1"/>
    <col min="10496" max="10496" width="4.86328125" style="1" customWidth="1"/>
    <col min="10497" max="10497" width="72" style="1" customWidth="1"/>
    <col min="10498" max="10498" width="15.59765625" style="1" customWidth="1"/>
    <col min="10499" max="10502" width="19.59765625" style="1" customWidth="1"/>
    <col min="10503" max="10503" width="0" style="1" hidden="1" customWidth="1"/>
    <col min="10504" max="10504" width="69.3984375" style="1" customWidth="1"/>
    <col min="10505" max="10751" width="10.1328125" style="1"/>
    <col min="10752" max="10752" width="4.86328125" style="1" customWidth="1"/>
    <col min="10753" max="10753" width="72" style="1" customWidth="1"/>
    <col min="10754" max="10754" width="15.59765625" style="1" customWidth="1"/>
    <col min="10755" max="10758" width="19.59765625" style="1" customWidth="1"/>
    <col min="10759" max="10759" width="0" style="1" hidden="1" customWidth="1"/>
    <col min="10760" max="10760" width="69.3984375" style="1" customWidth="1"/>
    <col min="10761" max="11007" width="10.1328125" style="1"/>
    <col min="11008" max="11008" width="4.86328125" style="1" customWidth="1"/>
    <col min="11009" max="11009" width="72" style="1" customWidth="1"/>
    <col min="11010" max="11010" width="15.59765625" style="1" customWidth="1"/>
    <col min="11011" max="11014" width="19.59765625" style="1" customWidth="1"/>
    <col min="11015" max="11015" width="0" style="1" hidden="1" customWidth="1"/>
    <col min="11016" max="11016" width="69.3984375" style="1" customWidth="1"/>
    <col min="11017" max="11263" width="10.1328125" style="1"/>
    <col min="11264" max="11264" width="4.86328125" style="1" customWidth="1"/>
    <col min="11265" max="11265" width="72" style="1" customWidth="1"/>
    <col min="11266" max="11266" width="15.59765625" style="1" customWidth="1"/>
    <col min="11267" max="11270" width="19.59765625" style="1" customWidth="1"/>
    <col min="11271" max="11271" width="0" style="1" hidden="1" customWidth="1"/>
    <col min="11272" max="11272" width="69.3984375" style="1" customWidth="1"/>
    <col min="11273" max="11519" width="10.1328125" style="1"/>
    <col min="11520" max="11520" width="4.86328125" style="1" customWidth="1"/>
    <col min="11521" max="11521" width="72" style="1" customWidth="1"/>
    <col min="11522" max="11522" width="15.59765625" style="1" customWidth="1"/>
    <col min="11523" max="11526" width="19.59765625" style="1" customWidth="1"/>
    <col min="11527" max="11527" width="0" style="1" hidden="1" customWidth="1"/>
    <col min="11528" max="11528" width="69.3984375" style="1" customWidth="1"/>
    <col min="11529" max="11775" width="10.1328125" style="1"/>
    <col min="11776" max="11776" width="4.86328125" style="1" customWidth="1"/>
    <col min="11777" max="11777" width="72" style="1" customWidth="1"/>
    <col min="11778" max="11778" width="15.59765625" style="1" customWidth="1"/>
    <col min="11779" max="11782" width="19.59765625" style="1" customWidth="1"/>
    <col min="11783" max="11783" width="0" style="1" hidden="1" customWidth="1"/>
    <col min="11784" max="11784" width="69.3984375" style="1" customWidth="1"/>
    <col min="11785" max="12031" width="10.1328125" style="1"/>
    <col min="12032" max="12032" width="4.86328125" style="1" customWidth="1"/>
    <col min="12033" max="12033" width="72" style="1" customWidth="1"/>
    <col min="12034" max="12034" width="15.59765625" style="1" customWidth="1"/>
    <col min="12035" max="12038" width="19.59765625" style="1" customWidth="1"/>
    <col min="12039" max="12039" width="0" style="1" hidden="1" customWidth="1"/>
    <col min="12040" max="12040" width="69.3984375" style="1" customWidth="1"/>
    <col min="12041" max="12287" width="10.1328125" style="1"/>
    <col min="12288" max="12288" width="4.86328125" style="1" customWidth="1"/>
    <col min="12289" max="12289" width="72" style="1" customWidth="1"/>
    <col min="12290" max="12290" width="15.59765625" style="1" customWidth="1"/>
    <col min="12291" max="12294" width="19.59765625" style="1" customWidth="1"/>
    <col min="12295" max="12295" width="0" style="1" hidden="1" customWidth="1"/>
    <col min="12296" max="12296" width="69.3984375" style="1" customWidth="1"/>
    <col min="12297" max="12543" width="10.1328125" style="1"/>
    <col min="12544" max="12544" width="4.86328125" style="1" customWidth="1"/>
    <col min="12545" max="12545" width="72" style="1" customWidth="1"/>
    <col min="12546" max="12546" width="15.59765625" style="1" customWidth="1"/>
    <col min="12547" max="12550" width="19.59765625" style="1" customWidth="1"/>
    <col min="12551" max="12551" width="0" style="1" hidden="1" customWidth="1"/>
    <col min="12552" max="12552" width="69.3984375" style="1" customWidth="1"/>
    <col min="12553" max="12799" width="10.1328125" style="1"/>
    <col min="12800" max="12800" width="4.86328125" style="1" customWidth="1"/>
    <col min="12801" max="12801" width="72" style="1" customWidth="1"/>
    <col min="12802" max="12802" width="15.59765625" style="1" customWidth="1"/>
    <col min="12803" max="12806" width="19.59765625" style="1" customWidth="1"/>
    <col min="12807" max="12807" width="0" style="1" hidden="1" customWidth="1"/>
    <col min="12808" max="12808" width="69.3984375" style="1" customWidth="1"/>
    <col min="12809" max="13055" width="10.1328125" style="1"/>
    <col min="13056" max="13056" width="4.86328125" style="1" customWidth="1"/>
    <col min="13057" max="13057" width="72" style="1" customWidth="1"/>
    <col min="13058" max="13058" width="15.59765625" style="1" customWidth="1"/>
    <col min="13059" max="13062" width="19.59765625" style="1" customWidth="1"/>
    <col min="13063" max="13063" width="0" style="1" hidden="1" customWidth="1"/>
    <col min="13064" max="13064" width="69.3984375" style="1" customWidth="1"/>
    <col min="13065" max="13311" width="10.1328125" style="1"/>
    <col min="13312" max="13312" width="4.86328125" style="1" customWidth="1"/>
    <col min="13313" max="13313" width="72" style="1" customWidth="1"/>
    <col min="13314" max="13314" width="15.59765625" style="1" customWidth="1"/>
    <col min="13315" max="13318" width="19.59765625" style="1" customWidth="1"/>
    <col min="13319" max="13319" width="0" style="1" hidden="1" customWidth="1"/>
    <col min="13320" max="13320" width="69.3984375" style="1" customWidth="1"/>
    <col min="13321" max="13567" width="10.1328125" style="1"/>
    <col min="13568" max="13568" width="4.86328125" style="1" customWidth="1"/>
    <col min="13569" max="13569" width="72" style="1" customWidth="1"/>
    <col min="13570" max="13570" width="15.59765625" style="1" customWidth="1"/>
    <col min="13571" max="13574" width="19.59765625" style="1" customWidth="1"/>
    <col min="13575" max="13575" width="0" style="1" hidden="1" customWidth="1"/>
    <col min="13576" max="13576" width="69.3984375" style="1" customWidth="1"/>
    <col min="13577" max="13823" width="10.1328125" style="1"/>
    <col min="13824" max="13824" width="4.86328125" style="1" customWidth="1"/>
    <col min="13825" max="13825" width="72" style="1" customWidth="1"/>
    <col min="13826" max="13826" width="15.59765625" style="1" customWidth="1"/>
    <col min="13827" max="13830" width="19.59765625" style="1" customWidth="1"/>
    <col min="13831" max="13831" width="0" style="1" hidden="1" customWidth="1"/>
    <col min="13832" max="13832" width="69.3984375" style="1" customWidth="1"/>
    <col min="13833" max="14079" width="10.1328125" style="1"/>
    <col min="14080" max="14080" width="4.86328125" style="1" customWidth="1"/>
    <col min="14081" max="14081" width="72" style="1" customWidth="1"/>
    <col min="14082" max="14082" width="15.59765625" style="1" customWidth="1"/>
    <col min="14083" max="14086" width="19.59765625" style="1" customWidth="1"/>
    <col min="14087" max="14087" width="0" style="1" hidden="1" customWidth="1"/>
    <col min="14088" max="14088" width="69.3984375" style="1" customWidth="1"/>
    <col min="14089" max="14335" width="10.1328125" style="1"/>
    <col min="14336" max="14336" width="4.86328125" style="1" customWidth="1"/>
    <col min="14337" max="14337" width="72" style="1" customWidth="1"/>
    <col min="14338" max="14338" width="15.59765625" style="1" customWidth="1"/>
    <col min="14339" max="14342" width="19.59765625" style="1" customWidth="1"/>
    <col min="14343" max="14343" width="0" style="1" hidden="1" customWidth="1"/>
    <col min="14344" max="14344" width="69.3984375" style="1" customWidth="1"/>
    <col min="14345" max="14591" width="10.1328125" style="1"/>
    <col min="14592" max="14592" width="4.86328125" style="1" customWidth="1"/>
    <col min="14593" max="14593" width="72" style="1" customWidth="1"/>
    <col min="14594" max="14594" width="15.59765625" style="1" customWidth="1"/>
    <col min="14595" max="14598" width="19.59765625" style="1" customWidth="1"/>
    <col min="14599" max="14599" width="0" style="1" hidden="1" customWidth="1"/>
    <col min="14600" max="14600" width="69.3984375" style="1" customWidth="1"/>
    <col min="14601" max="14847" width="10.1328125" style="1"/>
    <col min="14848" max="14848" width="4.86328125" style="1" customWidth="1"/>
    <col min="14849" max="14849" width="72" style="1" customWidth="1"/>
    <col min="14850" max="14850" width="15.59765625" style="1" customWidth="1"/>
    <col min="14851" max="14854" width="19.59765625" style="1" customWidth="1"/>
    <col min="14855" max="14855" width="0" style="1" hidden="1" customWidth="1"/>
    <col min="14856" max="14856" width="69.3984375" style="1" customWidth="1"/>
    <col min="14857" max="15103" width="10.1328125" style="1"/>
    <col min="15104" max="15104" width="4.86328125" style="1" customWidth="1"/>
    <col min="15105" max="15105" width="72" style="1" customWidth="1"/>
    <col min="15106" max="15106" width="15.59765625" style="1" customWidth="1"/>
    <col min="15107" max="15110" width="19.59765625" style="1" customWidth="1"/>
    <col min="15111" max="15111" width="0" style="1" hidden="1" customWidth="1"/>
    <col min="15112" max="15112" width="69.3984375" style="1" customWidth="1"/>
    <col min="15113" max="15359" width="10.1328125" style="1"/>
    <col min="15360" max="15360" width="4.86328125" style="1" customWidth="1"/>
    <col min="15361" max="15361" width="72" style="1" customWidth="1"/>
    <col min="15362" max="15362" width="15.59765625" style="1" customWidth="1"/>
    <col min="15363" max="15366" width="19.59765625" style="1" customWidth="1"/>
    <col min="15367" max="15367" width="0" style="1" hidden="1" customWidth="1"/>
    <col min="15368" max="15368" width="69.3984375" style="1" customWidth="1"/>
    <col min="15369" max="15615" width="10.1328125" style="1"/>
    <col min="15616" max="15616" width="4.86328125" style="1" customWidth="1"/>
    <col min="15617" max="15617" width="72" style="1" customWidth="1"/>
    <col min="15618" max="15618" width="15.59765625" style="1" customWidth="1"/>
    <col min="15619" max="15622" width="19.59765625" style="1" customWidth="1"/>
    <col min="15623" max="15623" width="0" style="1" hidden="1" customWidth="1"/>
    <col min="15624" max="15624" width="69.3984375" style="1" customWidth="1"/>
    <col min="15625" max="15871" width="10.1328125" style="1"/>
    <col min="15872" max="15872" width="4.86328125" style="1" customWidth="1"/>
    <col min="15873" max="15873" width="72" style="1" customWidth="1"/>
    <col min="15874" max="15874" width="15.59765625" style="1" customWidth="1"/>
    <col min="15875" max="15878" width="19.59765625" style="1" customWidth="1"/>
    <col min="15879" max="15879" width="0" style="1" hidden="1" customWidth="1"/>
    <col min="15880" max="15880" width="69.3984375" style="1" customWidth="1"/>
    <col min="15881" max="16127" width="10.1328125" style="1"/>
    <col min="16128" max="16128" width="4.86328125" style="1" customWidth="1"/>
    <col min="16129" max="16129" width="72" style="1" customWidth="1"/>
    <col min="16130" max="16130" width="15.59765625" style="1" customWidth="1"/>
    <col min="16131" max="16134" width="19.59765625" style="1" customWidth="1"/>
    <col min="16135" max="16135" width="0" style="1" hidden="1" customWidth="1"/>
    <col min="16136" max="16136" width="69.3984375" style="1" customWidth="1"/>
    <col min="16137" max="16384" width="10.1328125" style="1"/>
  </cols>
  <sheetData>
    <row r="1" spans="1:9" s="4" customFormat="1" x14ac:dyDescent="0.45">
      <c r="A1" s="2"/>
      <c r="B1" s="5"/>
      <c r="C1" s="2"/>
      <c r="D1" s="3"/>
      <c r="E1" s="3"/>
      <c r="F1" s="3"/>
      <c r="G1" s="3"/>
      <c r="H1" s="2"/>
    </row>
    <row r="2" spans="1:9" s="4" customFormat="1" x14ac:dyDescent="0.45">
      <c r="A2" s="2"/>
      <c r="B2" s="5"/>
      <c r="C2" s="2"/>
      <c r="D2" s="3"/>
      <c r="E2" s="3"/>
      <c r="F2" s="3"/>
      <c r="G2" s="3"/>
      <c r="H2" s="2"/>
    </row>
    <row r="3" spans="1:9" s="4" customFormat="1" ht="17.25" x14ac:dyDescent="0.45">
      <c r="A3" s="2"/>
      <c r="B3" s="110" t="s">
        <v>0</v>
      </c>
      <c r="C3" s="110"/>
      <c r="D3" s="110"/>
      <c r="E3" s="110"/>
      <c r="F3" s="110"/>
      <c r="G3" s="110"/>
      <c r="H3" s="110"/>
    </row>
    <row r="4" spans="1:9" s="4" customFormat="1" ht="17.25" x14ac:dyDescent="0.45">
      <c r="A4" s="2"/>
      <c r="B4" s="110" t="s">
        <v>1</v>
      </c>
      <c r="C4" s="110"/>
      <c r="D4" s="110"/>
      <c r="E4" s="110"/>
      <c r="F4" s="110"/>
      <c r="G4" s="110"/>
      <c r="H4" s="110"/>
    </row>
    <row r="5" spans="1:9" s="4" customFormat="1" ht="21" customHeight="1" x14ac:dyDescent="0.5">
      <c r="A5" s="2"/>
      <c r="B5" s="111" t="s">
        <v>2</v>
      </c>
      <c r="C5" s="111"/>
      <c r="D5" s="111"/>
      <c r="E5" s="111"/>
      <c r="F5" s="111"/>
      <c r="G5" s="111"/>
      <c r="H5" s="111"/>
    </row>
    <row r="6" spans="1:9" s="4" customFormat="1" ht="21" customHeight="1" x14ac:dyDescent="0.5">
      <c r="A6" s="2"/>
      <c r="B6" s="111" t="s">
        <v>3</v>
      </c>
      <c r="C6" s="111"/>
      <c r="D6" s="111"/>
      <c r="E6" s="111"/>
      <c r="F6" s="111"/>
      <c r="G6" s="111"/>
      <c r="H6" s="111"/>
    </row>
    <row r="7" spans="1:9" s="4" customFormat="1" ht="17.25" x14ac:dyDescent="0.45">
      <c r="A7" s="2"/>
      <c r="B7" s="112" t="s">
        <v>39</v>
      </c>
      <c r="C7" s="112"/>
      <c r="D7" s="112"/>
      <c r="E7" s="112"/>
      <c r="F7" s="112"/>
      <c r="G7" s="112"/>
      <c r="H7" s="112"/>
    </row>
    <row r="8" spans="1:9" s="4" customFormat="1" x14ac:dyDescent="0.45">
      <c r="A8" s="2"/>
      <c r="B8" s="6" t="s">
        <v>5</v>
      </c>
      <c r="C8" s="5">
        <v>37415.199999999997</v>
      </c>
      <c r="D8" s="7"/>
      <c r="E8" s="7"/>
      <c r="F8" s="7"/>
      <c r="G8" s="7"/>
      <c r="H8" s="2"/>
    </row>
    <row r="9" spans="1:9" s="4" customFormat="1" ht="49.5" customHeight="1" x14ac:dyDescent="0.45">
      <c r="A9" s="8"/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</row>
    <row r="10" spans="1:9" s="4" customFormat="1" ht="39.6" customHeight="1" x14ac:dyDescent="0.45">
      <c r="A10" s="10" t="s">
        <v>13</v>
      </c>
      <c r="B10" s="11" t="s">
        <v>40</v>
      </c>
      <c r="C10" s="12"/>
      <c r="D10" s="13">
        <f>SUM(D11:D26)</f>
        <v>89.569999999999979</v>
      </c>
      <c r="E10" s="13">
        <f>SUM(E11:E26)</f>
        <v>104.42512771440086</v>
      </c>
      <c r="F10" s="13">
        <f t="shared" ref="F10:F26" si="0">E10-D10</f>
        <v>14.855127714400879</v>
      </c>
      <c r="G10" s="13">
        <f t="shared" ref="G10:G26" si="1">E10/D10*100-100</f>
        <v>16.584936601988261</v>
      </c>
      <c r="H10" s="14"/>
    </row>
    <row r="11" spans="1:9" s="4" customFormat="1" ht="43.9" customHeight="1" x14ac:dyDescent="0.45">
      <c r="A11" s="15"/>
      <c r="B11" s="16" t="s">
        <v>15</v>
      </c>
      <c r="C11" s="17" t="s">
        <v>16</v>
      </c>
      <c r="D11" s="18">
        <v>5.44</v>
      </c>
      <c r="E11" s="18">
        <f>Разъяснения!U10</f>
        <v>10.672236177784866</v>
      </c>
      <c r="F11" s="18">
        <f t="shared" si="0"/>
        <v>5.2322361777848654</v>
      </c>
      <c r="G11" s="18">
        <f t="shared" si="1"/>
        <v>96.180812091633527</v>
      </c>
      <c r="H11" s="19"/>
      <c r="I11" s="1" t="s">
        <v>17</v>
      </c>
    </row>
    <row r="12" spans="1:9" ht="43.9" customHeight="1" x14ac:dyDescent="0.45">
      <c r="A12" s="20"/>
      <c r="B12" s="16" t="s">
        <v>18</v>
      </c>
      <c r="C12" s="17" t="s">
        <v>16</v>
      </c>
      <c r="D12" s="21">
        <v>6.21</v>
      </c>
      <c r="E12" s="21">
        <v>6.33</v>
      </c>
      <c r="F12" s="18">
        <f t="shared" si="0"/>
        <v>0.12000000000000011</v>
      </c>
      <c r="G12" s="18">
        <f t="shared" si="1"/>
        <v>1.9323671497584627</v>
      </c>
      <c r="H12" s="22"/>
      <c r="I12" s="1" t="s">
        <v>19</v>
      </c>
    </row>
    <row r="13" spans="1:9" ht="43.9" customHeight="1" x14ac:dyDescent="0.45">
      <c r="A13" s="23"/>
      <c r="B13" s="16" t="s">
        <v>22</v>
      </c>
      <c r="C13" s="17" t="s">
        <v>16</v>
      </c>
      <c r="D13" s="21">
        <v>11.35</v>
      </c>
      <c r="E13" s="21">
        <f>Разъяснения!U19</f>
        <v>19.367883642394951</v>
      </c>
      <c r="F13" s="18">
        <f t="shared" si="0"/>
        <v>8.0178836423949509</v>
      </c>
      <c r="G13" s="18">
        <f t="shared" si="1"/>
        <v>70.642146629030407</v>
      </c>
      <c r="H13" s="19"/>
      <c r="I13" s="1" t="s">
        <v>23</v>
      </c>
    </row>
    <row r="14" spans="1:9" ht="43.9" customHeight="1" x14ac:dyDescent="0.45">
      <c r="A14" s="23"/>
      <c r="B14" s="16" t="s">
        <v>24</v>
      </c>
      <c r="C14" s="17" t="s">
        <v>16</v>
      </c>
      <c r="D14" s="19">
        <v>7.0000000000000007E-2</v>
      </c>
      <c r="E14" s="19">
        <v>7.0000000000000007E-2</v>
      </c>
      <c r="F14" s="19">
        <f t="shared" si="0"/>
        <v>0</v>
      </c>
      <c r="G14" s="19">
        <f t="shared" si="1"/>
        <v>0</v>
      </c>
      <c r="H14" s="19"/>
    </row>
    <row r="15" spans="1:9" s="4" customFormat="1" ht="43.9" customHeight="1" x14ac:dyDescent="0.45">
      <c r="A15" s="23"/>
      <c r="B15" s="24" t="s">
        <v>25</v>
      </c>
      <c r="C15" s="25" t="s">
        <v>16</v>
      </c>
      <c r="D15" s="19">
        <v>0.06</v>
      </c>
      <c r="E15" s="19">
        <v>0.06</v>
      </c>
      <c r="F15" s="19">
        <f t="shared" si="0"/>
        <v>0</v>
      </c>
      <c r="G15" s="19">
        <f t="shared" si="1"/>
        <v>0</v>
      </c>
      <c r="H15" s="19"/>
    </row>
    <row r="16" spans="1:9" ht="43.9" customHeight="1" x14ac:dyDescent="0.45">
      <c r="A16" s="23"/>
      <c r="B16" s="24" t="s">
        <v>26</v>
      </c>
      <c r="C16" s="25" t="s">
        <v>16</v>
      </c>
      <c r="D16" s="19">
        <v>0.13</v>
      </c>
      <c r="E16" s="19">
        <v>0.13</v>
      </c>
      <c r="F16" s="19">
        <f t="shared" si="0"/>
        <v>0</v>
      </c>
      <c r="G16" s="19">
        <f t="shared" si="1"/>
        <v>0</v>
      </c>
      <c r="H16" s="19"/>
    </row>
    <row r="17" spans="1:9" ht="43.9" customHeight="1" x14ac:dyDescent="0.45">
      <c r="A17" s="23"/>
      <c r="B17" s="16" t="s">
        <v>27</v>
      </c>
      <c r="C17" s="17" t="s">
        <v>16</v>
      </c>
      <c r="D17" s="19">
        <v>0.87</v>
      </c>
      <c r="E17" s="19">
        <v>0.87</v>
      </c>
      <c r="F17" s="19">
        <f t="shared" si="0"/>
        <v>0</v>
      </c>
      <c r="G17" s="19">
        <f t="shared" si="1"/>
        <v>0</v>
      </c>
      <c r="H17" s="19"/>
    </row>
    <row r="18" spans="1:9" ht="43.9" customHeight="1" x14ac:dyDescent="0.45">
      <c r="A18" s="23"/>
      <c r="B18" s="16" t="s">
        <v>28</v>
      </c>
      <c r="C18" s="17" t="s">
        <v>16</v>
      </c>
      <c r="D18" s="19">
        <v>1.34</v>
      </c>
      <c r="E18" s="19">
        <v>1.34</v>
      </c>
      <c r="F18" s="19">
        <f t="shared" si="0"/>
        <v>0</v>
      </c>
      <c r="G18" s="19">
        <f t="shared" si="1"/>
        <v>0</v>
      </c>
      <c r="H18" s="19"/>
    </row>
    <row r="19" spans="1:9" ht="43.9" customHeight="1" x14ac:dyDescent="0.45">
      <c r="A19" s="26"/>
      <c r="B19" s="27" t="s">
        <v>29</v>
      </c>
      <c r="C19" s="25" t="s">
        <v>16</v>
      </c>
      <c r="D19" s="19">
        <v>0.68</v>
      </c>
      <c r="E19" s="19">
        <v>0.68</v>
      </c>
      <c r="F19" s="19">
        <f t="shared" si="0"/>
        <v>0</v>
      </c>
      <c r="G19" s="19">
        <f t="shared" si="1"/>
        <v>0</v>
      </c>
      <c r="H19" s="19"/>
    </row>
    <row r="20" spans="1:9" ht="43.9" customHeight="1" x14ac:dyDescent="0.45">
      <c r="A20" s="23"/>
      <c r="B20" s="27" t="s">
        <v>41</v>
      </c>
      <c r="C20" s="25" t="s">
        <v>16</v>
      </c>
      <c r="D20" s="19">
        <v>2.72</v>
      </c>
      <c r="E20" s="19">
        <v>2.72</v>
      </c>
      <c r="F20" s="19">
        <f t="shared" si="0"/>
        <v>0</v>
      </c>
      <c r="G20" s="19">
        <f t="shared" si="1"/>
        <v>0</v>
      </c>
      <c r="H20" s="19"/>
    </row>
    <row r="21" spans="1:9" ht="43.9" customHeight="1" x14ac:dyDescent="0.45">
      <c r="A21" s="23"/>
      <c r="B21" s="28" t="s">
        <v>42</v>
      </c>
      <c r="C21" s="25" t="s">
        <v>16</v>
      </c>
      <c r="D21" s="19">
        <v>8.6</v>
      </c>
      <c r="E21" s="19">
        <v>8.6</v>
      </c>
      <c r="F21" s="19">
        <f t="shared" si="0"/>
        <v>0</v>
      </c>
      <c r="G21" s="19">
        <f t="shared" si="1"/>
        <v>0</v>
      </c>
      <c r="H21" s="19"/>
    </row>
    <row r="22" spans="1:9" ht="43.9" customHeight="1" x14ac:dyDescent="0.45">
      <c r="A22" s="23"/>
      <c r="B22" s="28" t="s">
        <v>43</v>
      </c>
      <c r="C22" s="25" t="s">
        <v>16</v>
      </c>
      <c r="D22" s="19">
        <v>4.8</v>
      </c>
      <c r="E22" s="19">
        <v>4.8</v>
      </c>
      <c r="F22" s="19">
        <f t="shared" si="0"/>
        <v>0</v>
      </c>
      <c r="G22" s="19">
        <f t="shared" si="1"/>
        <v>0</v>
      </c>
      <c r="H22" s="19"/>
    </row>
    <row r="23" spans="1:9" ht="43.9" customHeight="1" x14ac:dyDescent="0.45">
      <c r="A23" s="23"/>
      <c r="B23" s="27" t="s">
        <v>33</v>
      </c>
      <c r="C23" s="25" t="s">
        <v>16</v>
      </c>
      <c r="D23" s="19">
        <v>7.87</v>
      </c>
      <c r="E23" s="19">
        <v>7.87</v>
      </c>
      <c r="F23" s="19">
        <f t="shared" si="0"/>
        <v>0</v>
      </c>
      <c r="G23" s="19">
        <f t="shared" si="1"/>
        <v>0</v>
      </c>
      <c r="H23" s="19"/>
    </row>
    <row r="24" spans="1:9" ht="43.9" customHeight="1" x14ac:dyDescent="0.45">
      <c r="A24" s="23"/>
      <c r="B24" s="16" t="s">
        <v>35</v>
      </c>
      <c r="C24" s="17" t="s">
        <v>16</v>
      </c>
      <c r="D24" s="21">
        <v>38.5</v>
      </c>
      <c r="E24" s="21">
        <f>Разъяснения!U13</f>
        <v>39.985007894221042</v>
      </c>
      <c r="F24" s="18">
        <f t="shared" si="0"/>
        <v>1.4850078942210416</v>
      </c>
      <c r="G24" s="18">
        <f t="shared" si="1"/>
        <v>3.8571633616131038</v>
      </c>
      <c r="H24" s="22"/>
      <c r="I24" s="1" t="s">
        <v>36</v>
      </c>
    </row>
    <row r="25" spans="1:9" ht="43.9" customHeight="1" x14ac:dyDescent="0.45">
      <c r="A25" s="23"/>
      <c r="B25" s="16" t="s">
        <v>44</v>
      </c>
      <c r="C25" s="17" t="s">
        <v>16</v>
      </c>
      <c r="D25" s="19">
        <v>0.91</v>
      </c>
      <c r="E25" s="19">
        <v>0.91</v>
      </c>
      <c r="F25" s="19">
        <f t="shared" si="0"/>
        <v>0</v>
      </c>
      <c r="G25" s="19">
        <f t="shared" si="1"/>
        <v>0</v>
      </c>
      <c r="H25" s="29"/>
    </row>
    <row r="26" spans="1:9" ht="43.9" customHeight="1" x14ac:dyDescent="0.45">
      <c r="A26" s="23"/>
      <c r="B26" s="27" t="s">
        <v>38</v>
      </c>
      <c r="C26" s="25" t="s">
        <v>16</v>
      </c>
      <c r="D26" s="19">
        <v>0.02</v>
      </c>
      <c r="E26" s="19">
        <v>0.02</v>
      </c>
      <c r="F26" s="19">
        <f t="shared" si="0"/>
        <v>0</v>
      </c>
      <c r="G26" s="19">
        <f t="shared" si="1"/>
        <v>0</v>
      </c>
      <c r="H26" s="19"/>
    </row>
  </sheetData>
  <mergeCells count="5">
    <mergeCell ref="B3:H3"/>
    <mergeCell ref="B4:H4"/>
    <mergeCell ref="B5:H5"/>
    <mergeCell ref="B6:H6"/>
    <mergeCell ref="B7:H7"/>
  </mergeCells>
  <pageMargins left="0.23622047244094491" right="0.23622047244094491" top="0.74803149606299213" bottom="0.74803149606299213" header="0.31496062992125984" footer="0.31496062992125984"/>
  <pageSetup paperSize="9" scale="4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E26" sqref="E26"/>
    </sheetView>
  </sheetViews>
  <sheetFormatPr defaultColWidth="10.1328125" defaultRowHeight="14.25" x14ac:dyDescent="0.45"/>
  <cols>
    <col min="1" max="1" width="4.86328125" style="2" customWidth="1"/>
    <col min="2" max="2" width="73" style="2" customWidth="1"/>
    <col min="3" max="3" width="14.3984375" style="2" customWidth="1"/>
    <col min="4" max="7" width="19.1328125" style="3" customWidth="1"/>
    <col min="8" max="8" width="13.59765625" style="2" hidden="1" customWidth="1"/>
    <col min="9" max="255" width="10.1328125" style="1"/>
    <col min="256" max="256" width="4.86328125" style="1" customWidth="1"/>
    <col min="257" max="257" width="73" style="1" customWidth="1"/>
    <col min="258" max="258" width="14.3984375" style="1" customWidth="1"/>
    <col min="259" max="262" width="19.1328125" style="1" customWidth="1"/>
    <col min="263" max="263" width="0" style="1" hidden="1" customWidth="1"/>
    <col min="264" max="264" width="70.3984375" style="1" customWidth="1"/>
    <col min="265" max="511" width="10.1328125" style="1"/>
    <col min="512" max="512" width="4.86328125" style="1" customWidth="1"/>
    <col min="513" max="513" width="73" style="1" customWidth="1"/>
    <col min="514" max="514" width="14.3984375" style="1" customWidth="1"/>
    <col min="515" max="518" width="19.1328125" style="1" customWidth="1"/>
    <col min="519" max="519" width="0" style="1" hidden="1" customWidth="1"/>
    <col min="520" max="520" width="70.3984375" style="1" customWidth="1"/>
    <col min="521" max="767" width="10.1328125" style="1"/>
    <col min="768" max="768" width="4.86328125" style="1" customWidth="1"/>
    <col min="769" max="769" width="73" style="1" customWidth="1"/>
    <col min="770" max="770" width="14.3984375" style="1" customWidth="1"/>
    <col min="771" max="774" width="19.1328125" style="1" customWidth="1"/>
    <col min="775" max="775" width="0" style="1" hidden="1" customWidth="1"/>
    <col min="776" max="776" width="70.3984375" style="1" customWidth="1"/>
    <col min="777" max="1023" width="10.1328125" style="1"/>
    <col min="1024" max="1024" width="4.86328125" style="1" customWidth="1"/>
    <col min="1025" max="1025" width="73" style="1" customWidth="1"/>
    <col min="1026" max="1026" width="14.3984375" style="1" customWidth="1"/>
    <col min="1027" max="1030" width="19.1328125" style="1" customWidth="1"/>
    <col min="1031" max="1031" width="0" style="1" hidden="1" customWidth="1"/>
    <col min="1032" max="1032" width="70.3984375" style="1" customWidth="1"/>
    <col min="1033" max="1279" width="10.1328125" style="1"/>
    <col min="1280" max="1280" width="4.86328125" style="1" customWidth="1"/>
    <col min="1281" max="1281" width="73" style="1" customWidth="1"/>
    <col min="1282" max="1282" width="14.3984375" style="1" customWidth="1"/>
    <col min="1283" max="1286" width="19.1328125" style="1" customWidth="1"/>
    <col min="1287" max="1287" width="0" style="1" hidden="1" customWidth="1"/>
    <col min="1288" max="1288" width="70.3984375" style="1" customWidth="1"/>
    <col min="1289" max="1535" width="10.1328125" style="1"/>
    <col min="1536" max="1536" width="4.86328125" style="1" customWidth="1"/>
    <col min="1537" max="1537" width="73" style="1" customWidth="1"/>
    <col min="1538" max="1538" width="14.3984375" style="1" customWidth="1"/>
    <col min="1539" max="1542" width="19.1328125" style="1" customWidth="1"/>
    <col min="1543" max="1543" width="0" style="1" hidden="1" customWidth="1"/>
    <col min="1544" max="1544" width="70.3984375" style="1" customWidth="1"/>
    <col min="1545" max="1791" width="10.1328125" style="1"/>
    <col min="1792" max="1792" width="4.86328125" style="1" customWidth="1"/>
    <col min="1793" max="1793" width="73" style="1" customWidth="1"/>
    <col min="1794" max="1794" width="14.3984375" style="1" customWidth="1"/>
    <col min="1795" max="1798" width="19.1328125" style="1" customWidth="1"/>
    <col min="1799" max="1799" width="0" style="1" hidden="1" customWidth="1"/>
    <col min="1800" max="1800" width="70.3984375" style="1" customWidth="1"/>
    <col min="1801" max="2047" width="10.1328125" style="1"/>
    <col min="2048" max="2048" width="4.86328125" style="1" customWidth="1"/>
    <col min="2049" max="2049" width="73" style="1" customWidth="1"/>
    <col min="2050" max="2050" width="14.3984375" style="1" customWidth="1"/>
    <col min="2051" max="2054" width="19.1328125" style="1" customWidth="1"/>
    <col min="2055" max="2055" width="0" style="1" hidden="1" customWidth="1"/>
    <col min="2056" max="2056" width="70.3984375" style="1" customWidth="1"/>
    <col min="2057" max="2303" width="10.1328125" style="1"/>
    <col min="2304" max="2304" width="4.86328125" style="1" customWidth="1"/>
    <col min="2305" max="2305" width="73" style="1" customWidth="1"/>
    <col min="2306" max="2306" width="14.3984375" style="1" customWidth="1"/>
    <col min="2307" max="2310" width="19.1328125" style="1" customWidth="1"/>
    <col min="2311" max="2311" width="0" style="1" hidden="1" customWidth="1"/>
    <col min="2312" max="2312" width="70.3984375" style="1" customWidth="1"/>
    <col min="2313" max="2559" width="10.1328125" style="1"/>
    <col min="2560" max="2560" width="4.86328125" style="1" customWidth="1"/>
    <col min="2561" max="2561" width="73" style="1" customWidth="1"/>
    <col min="2562" max="2562" width="14.3984375" style="1" customWidth="1"/>
    <col min="2563" max="2566" width="19.1328125" style="1" customWidth="1"/>
    <col min="2567" max="2567" width="0" style="1" hidden="1" customWidth="1"/>
    <col min="2568" max="2568" width="70.3984375" style="1" customWidth="1"/>
    <col min="2569" max="2815" width="10.1328125" style="1"/>
    <col min="2816" max="2816" width="4.86328125" style="1" customWidth="1"/>
    <col min="2817" max="2817" width="73" style="1" customWidth="1"/>
    <col min="2818" max="2818" width="14.3984375" style="1" customWidth="1"/>
    <col min="2819" max="2822" width="19.1328125" style="1" customWidth="1"/>
    <col min="2823" max="2823" width="0" style="1" hidden="1" customWidth="1"/>
    <col min="2824" max="2824" width="70.3984375" style="1" customWidth="1"/>
    <col min="2825" max="3071" width="10.1328125" style="1"/>
    <col min="3072" max="3072" width="4.86328125" style="1" customWidth="1"/>
    <col min="3073" max="3073" width="73" style="1" customWidth="1"/>
    <col min="3074" max="3074" width="14.3984375" style="1" customWidth="1"/>
    <col min="3075" max="3078" width="19.1328125" style="1" customWidth="1"/>
    <col min="3079" max="3079" width="0" style="1" hidden="1" customWidth="1"/>
    <col min="3080" max="3080" width="70.3984375" style="1" customWidth="1"/>
    <col min="3081" max="3327" width="10.1328125" style="1"/>
    <col min="3328" max="3328" width="4.86328125" style="1" customWidth="1"/>
    <col min="3329" max="3329" width="73" style="1" customWidth="1"/>
    <col min="3330" max="3330" width="14.3984375" style="1" customWidth="1"/>
    <col min="3331" max="3334" width="19.1328125" style="1" customWidth="1"/>
    <col min="3335" max="3335" width="0" style="1" hidden="1" customWidth="1"/>
    <col min="3336" max="3336" width="70.3984375" style="1" customWidth="1"/>
    <col min="3337" max="3583" width="10.1328125" style="1"/>
    <col min="3584" max="3584" width="4.86328125" style="1" customWidth="1"/>
    <col min="3585" max="3585" width="73" style="1" customWidth="1"/>
    <col min="3586" max="3586" width="14.3984375" style="1" customWidth="1"/>
    <col min="3587" max="3590" width="19.1328125" style="1" customWidth="1"/>
    <col min="3591" max="3591" width="0" style="1" hidden="1" customWidth="1"/>
    <col min="3592" max="3592" width="70.3984375" style="1" customWidth="1"/>
    <col min="3593" max="3839" width="10.1328125" style="1"/>
    <col min="3840" max="3840" width="4.86328125" style="1" customWidth="1"/>
    <col min="3841" max="3841" width="73" style="1" customWidth="1"/>
    <col min="3842" max="3842" width="14.3984375" style="1" customWidth="1"/>
    <col min="3843" max="3846" width="19.1328125" style="1" customWidth="1"/>
    <col min="3847" max="3847" width="0" style="1" hidden="1" customWidth="1"/>
    <col min="3848" max="3848" width="70.3984375" style="1" customWidth="1"/>
    <col min="3849" max="4095" width="10.1328125" style="1"/>
    <col min="4096" max="4096" width="4.86328125" style="1" customWidth="1"/>
    <col min="4097" max="4097" width="73" style="1" customWidth="1"/>
    <col min="4098" max="4098" width="14.3984375" style="1" customWidth="1"/>
    <col min="4099" max="4102" width="19.1328125" style="1" customWidth="1"/>
    <col min="4103" max="4103" width="0" style="1" hidden="1" customWidth="1"/>
    <col min="4104" max="4104" width="70.3984375" style="1" customWidth="1"/>
    <col min="4105" max="4351" width="10.1328125" style="1"/>
    <col min="4352" max="4352" width="4.86328125" style="1" customWidth="1"/>
    <col min="4353" max="4353" width="73" style="1" customWidth="1"/>
    <col min="4354" max="4354" width="14.3984375" style="1" customWidth="1"/>
    <col min="4355" max="4358" width="19.1328125" style="1" customWidth="1"/>
    <col min="4359" max="4359" width="0" style="1" hidden="1" customWidth="1"/>
    <col min="4360" max="4360" width="70.3984375" style="1" customWidth="1"/>
    <col min="4361" max="4607" width="10.1328125" style="1"/>
    <col min="4608" max="4608" width="4.86328125" style="1" customWidth="1"/>
    <col min="4609" max="4609" width="73" style="1" customWidth="1"/>
    <col min="4610" max="4610" width="14.3984375" style="1" customWidth="1"/>
    <col min="4611" max="4614" width="19.1328125" style="1" customWidth="1"/>
    <col min="4615" max="4615" width="0" style="1" hidden="1" customWidth="1"/>
    <col min="4616" max="4616" width="70.3984375" style="1" customWidth="1"/>
    <col min="4617" max="4863" width="10.1328125" style="1"/>
    <col min="4864" max="4864" width="4.86328125" style="1" customWidth="1"/>
    <col min="4865" max="4865" width="73" style="1" customWidth="1"/>
    <col min="4866" max="4866" width="14.3984375" style="1" customWidth="1"/>
    <col min="4867" max="4870" width="19.1328125" style="1" customWidth="1"/>
    <col min="4871" max="4871" width="0" style="1" hidden="1" customWidth="1"/>
    <col min="4872" max="4872" width="70.3984375" style="1" customWidth="1"/>
    <col min="4873" max="5119" width="10.1328125" style="1"/>
    <col min="5120" max="5120" width="4.86328125" style="1" customWidth="1"/>
    <col min="5121" max="5121" width="73" style="1" customWidth="1"/>
    <col min="5122" max="5122" width="14.3984375" style="1" customWidth="1"/>
    <col min="5123" max="5126" width="19.1328125" style="1" customWidth="1"/>
    <col min="5127" max="5127" width="0" style="1" hidden="1" customWidth="1"/>
    <col min="5128" max="5128" width="70.3984375" style="1" customWidth="1"/>
    <col min="5129" max="5375" width="10.1328125" style="1"/>
    <col min="5376" max="5376" width="4.86328125" style="1" customWidth="1"/>
    <col min="5377" max="5377" width="73" style="1" customWidth="1"/>
    <col min="5378" max="5378" width="14.3984375" style="1" customWidth="1"/>
    <col min="5379" max="5382" width="19.1328125" style="1" customWidth="1"/>
    <col min="5383" max="5383" width="0" style="1" hidden="1" customWidth="1"/>
    <col min="5384" max="5384" width="70.3984375" style="1" customWidth="1"/>
    <col min="5385" max="5631" width="10.1328125" style="1"/>
    <col min="5632" max="5632" width="4.86328125" style="1" customWidth="1"/>
    <col min="5633" max="5633" width="73" style="1" customWidth="1"/>
    <col min="5634" max="5634" width="14.3984375" style="1" customWidth="1"/>
    <col min="5635" max="5638" width="19.1328125" style="1" customWidth="1"/>
    <col min="5639" max="5639" width="0" style="1" hidden="1" customWidth="1"/>
    <col min="5640" max="5640" width="70.3984375" style="1" customWidth="1"/>
    <col min="5641" max="5887" width="10.1328125" style="1"/>
    <col min="5888" max="5888" width="4.86328125" style="1" customWidth="1"/>
    <col min="5889" max="5889" width="73" style="1" customWidth="1"/>
    <col min="5890" max="5890" width="14.3984375" style="1" customWidth="1"/>
    <col min="5891" max="5894" width="19.1328125" style="1" customWidth="1"/>
    <col min="5895" max="5895" width="0" style="1" hidden="1" customWidth="1"/>
    <col min="5896" max="5896" width="70.3984375" style="1" customWidth="1"/>
    <col min="5897" max="6143" width="10.1328125" style="1"/>
    <col min="6144" max="6144" width="4.86328125" style="1" customWidth="1"/>
    <col min="6145" max="6145" width="73" style="1" customWidth="1"/>
    <col min="6146" max="6146" width="14.3984375" style="1" customWidth="1"/>
    <col min="6147" max="6150" width="19.1328125" style="1" customWidth="1"/>
    <col min="6151" max="6151" width="0" style="1" hidden="1" customWidth="1"/>
    <col min="6152" max="6152" width="70.3984375" style="1" customWidth="1"/>
    <col min="6153" max="6399" width="10.1328125" style="1"/>
    <col min="6400" max="6400" width="4.86328125" style="1" customWidth="1"/>
    <col min="6401" max="6401" width="73" style="1" customWidth="1"/>
    <col min="6402" max="6402" width="14.3984375" style="1" customWidth="1"/>
    <col min="6403" max="6406" width="19.1328125" style="1" customWidth="1"/>
    <col min="6407" max="6407" width="0" style="1" hidden="1" customWidth="1"/>
    <col min="6408" max="6408" width="70.3984375" style="1" customWidth="1"/>
    <col min="6409" max="6655" width="10.1328125" style="1"/>
    <col min="6656" max="6656" width="4.86328125" style="1" customWidth="1"/>
    <col min="6657" max="6657" width="73" style="1" customWidth="1"/>
    <col min="6658" max="6658" width="14.3984375" style="1" customWidth="1"/>
    <col min="6659" max="6662" width="19.1328125" style="1" customWidth="1"/>
    <col min="6663" max="6663" width="0" style="1" hidden="1" customWidth="1"/>
    <col min="6664" max="6664" width="70.3984375" style="1" customWidth="1"/>
    <col min="6665" max="6911" width="10.1328125" style="1"/>
    <col min="6912" max="6912" width="4.86328125" style="1" customWidth="1"/>
    <col min="6913" max="6913" width="73" style="1" customWidth="1"/>
    <col min="6914" max="6914" width="14.3984375" style="1" customWidth="1"/>
    <col min="6915" max="6918" width="19.1328125" style="1" customWidth="1"/>
    <col min="6919" max="6919" width="0" style="1" hidden="1" customWidth="1"/>
    <col min="6920" max="6920" width="70.3984375" style="1" customWidth="1"/>
    <col min="6921" max="7167" width="10.1328125" style="1"/>
    <col min="7168" max="7168" width="4.86328125" style="1" customWidth="1"/>
    <col min="7169" max="7169" width="73" style="1" customWidth="1"/>
    <col min="7170" max="7170" width="14.3984375" style="1" customWidth="1"/>
    <col min="7171" max="7174" width="19.1328125" style="1" customWidth="1"/>
    <col min="7175" max="7175" width="0" style="1" hidden="1" customWidth="1"/>
    <col min="7176" max="7176" width="70.3984375" style="1" customWidth="1"/>
    <col min="7177" max="7423" width="10.1328125" style="1"/>
    <col min="7424" max="7424" width="4.86328125" style="1" customWidth="1"/>
    <col min="7425" max="7425" width="73" style="1" customWidth="1"/>
    <col min="7426" max="7426" width="14.3984375" style="1" customWidth="1"/>
    <col min="7427" max="7430" width="19.1328125" style="1" customWidth="1"/>
    <col min="7431" max="7431" width="0" style="1" hidden="1" customWidth="1"/>
    <col min="7432" max="7432" width="70.3984375" style="1" customWidth="1"/>
    <col min="7433" max="7679" width="10.1328125" style="1"/>
    <col min="7680" max="7680" width="4.86328125" style="1" customWidth="1"/>
    <col min="7681" max="7681" width="73" style="1" customWidth="1"/>
    <col min="7682" max="7682" width="14.3984375" style="1" customWidth="1"/>
    <col min="7683" max="7686" width="19.1328125" style="1" customWidth="1"/>
    <col min="7687" max="7687" width="0" style="1" hidden="1" customWidth="1"/>
    <col min="7688" max="7688" width="70.3984375" style="1" customWidth="1"/>
    <col min="7689" max="7935" width="10.1328125" style="1"/>
    <col min="7936" max="7936" width="4.86328125" style="1" customWidth="1"/>
    <col min="7937" max="7937" width="73" style="1" customWidth="1"/>
    <col min="7938" max="7938" width="14.3984375" style="1" customWidth="1"/>
    <col min="7939" max="7942" width="19.1328125" style="1" customWidth="1"/>
    <col min="7943" max="7943" width="0" style="1" hidden="1" customWidth="1"/>
    <col min="7944" max="7944" width="70.3984375" style="1" customWidth="1"/>
    <col min="7945" max="8191" width="10.1328125" style="1"/>
    <col min="8192" max="8192" width="4.86328125" style="1" customWidth="1"/>
    <col min="8193" max="8193" width="73" style="1" customWidth="1"/>
    <col min="8194" max="8194" width="14.3984375" style="1" customWidth="1"/>
    <col min="8195" max="8198" width="19.1328125" style="1" customWidth="1"/>
    <col min="8199" max="8199" width="0" style="1" hidden="1" customWidth="1"/>
    <col min="8200" max="8200" width="70.3984375" style="1" customWidth="1"/>
    <col min="8201" max="8447" width="10.1328125" style="1"/>
    <col min="8448" max="8448" width="4.86328125" style="1" customWidth="1"/>
    <col min="8449" max="8449" width="73" style="1" customWidth="1"/>
    <col min="8450" max="8450" width="14.3984375" style="1" customWidth="1"/>
    <col min="8451" max="8454" width="19.1328125" style="1" customWidth="1"/>
    <col min="8455" max="8455" width="0" style="1" hidden="1" customWidth="1"/>
    <col min="8456" max="8456" width="70.3984375" style="1" customWidth="1"/>
    <col min="8457" max="8703" width="10.1328125" style="1"/>
    <col min="8704" max="8704" width="4.86328125" style="1" customWidth="1"/>
    <col min="8705" max="8705" width="73" style="1" customWidth="1"/>
    <col min="8706" max="8706" width="14.3984375" style="1" customWidth="1"/>
    <col min="8707" max="8710" width="19.1328125" style="1" customWidth="1"/>
    <col min="8711" max="8711" width="0" style="1" hidden="1" customWidth="1"/>
    <col min="8712" max="8712" width="70.3984375" style="1" customWidth="1"/>
    <col min="8713" max="8959" width="10.1328125" style="1"/>
    <col min="8960" max="8960" width="4.86328125" style="1" customWidth="1"/>
    <col min="8961" max="8961" width="73" style="1" customWidth="1"/>
    <col min="8962" max="8962" width="14.3984375" style="1" customWidth="1"/>
    <col min="8963" max="8966" width="19.1328125" style="1" customWidth="1"/>
    <col min="8967" max="8967" width="0" style="1" hidden="1" customWidth="1"/>
    <col min="8968" max="8968" width="70.3984375" style="1" customWidth="1"/>
    <col min="8969" max="9215" width="10.1328125" style="1"/>
    <col min="9216" max="9216" width="4.86328125" style="1" customWidth="1"/>
    <col min="9217" max="9217" width="73" style="1" customWidth="1"/>
    <col min="9218" max="9218" width="14.3984375" style="1" customWidth="1"/>
    <col min="9219" max="9222" width="19.1328125" style="1" customWidth="1"/>
    <col min="9223" max="9223" width="0" style="1" hidden="1" customWidth="1"/>
    <col min="9224" max="9224" width="70.3984375" style="1" customWidth="1"/>
    <col min="9225" max="9471" width="10.1328125" style="1"/>
    <col min="9472" max="9472" width="4.86328125" style="1" customWidth="1"/>
    <col min="9473" max="9473" width="73" style="1" customWidth="1"/>
    <col min="9474" max="9474" width="14.3984375" style="1" customWidth="1"/>
    <col min="9475" max="9478" width="19.1328125" style="1" customWidth="1"/>
    <col min="9479" max="9479" width="0" style="1" hidden="1" customWidth="1"/>
    <col min="9480" max="9480" width="70.3984375" style="1" customWidth="1"/>
    <col min="9481" max="9727" width="10.1328125" style="1"/>
    <col min="9728" max="9728" width="4.86328125" style="1" customWidth="1"/>
    <col min="9729" max="9729" width="73" style="1" customWidth="1"/>
    <col min="9730" max="9730" width="14.3984375" style="1" customWidth="1"/>
    <col min="9731" max="9734" width="19.1328125" style="1" customWidth="1"/>
    <col min="9735" max="9735" width="0" style="1" hidden="1" customWidth="1"/>
    <col min="9736" max="9736" width="70.3984375" style="1" customWidth="1"/>
    <col min="9737" max="9983" width="10.1328125" style="1"/>
    <col min="9984" max="9984" width="4.86328125" style="1" customWidth="1"/>
    <col min="9985" max="9985" width="73" style="1" customWidth="1"/>
    <col min="9986" max="9986" width="14.3984375" style="1" customWidth="1"/>
    <col min="9987" max="9990" width="19.1328125" style="1" customWidth="1"/>
    <col min="9991" max="9991" width="0" style="1" hidden="1" customWidth="1"/>
    <col min="9992" max="9992" width="70.3984375" style="1" customWidth="1"/>
    <col min="9993" max="10239" width="10.1328125" style="1"/>
    <col min="10240" max="10240" width="4.86328125" style="1" customWidth="1"/>
    <col min="10241" max="10241" width="73" style="1" customWidth="1"/>
    <col min="10242" max="10242" width="14.3984375" style="1" customWidth="1"/>
    <col min="10243" max="10246" width="19.1328125" style="1" customWidth="1"/>
    <col min="10247" max="10247" width="0" style="1" hidden="1" customWidth="1"/>
    <col min="10248" max="10248" width="70.3984375" style="1" customWidth="1"/>
    <col min="10249" max="10495" width="10.1328125" style="1"/>
    <col min="10496" max="10496" width="4.86328125" style="1" customWidth="1"/>
    <col min="10497" max="10497" width="73" style="1" customWidth="1"/>
    <col min="10498" max="10498" width="14.3984375" style="1" customWidth="1"/>
    <col min="10499" max="10502" width="19.1328125" style="1" customWidth="1"/>
    <col min="10503" max="10503" width="0" style="1" hidden="1" customWidth="1"/>
    <col min="10504" max="10504" width="70.3984375" style="1" customWidth="1"/>
    <col min="10505" max="10751" width="10.1328125" style="1"/>
    <col min="10752" max="10752" width="4.86328125" style="1" customWidth="1"/>
    <col min="10753" max="10753" width="73" style="1" customWidth="1"/>
    <col min="10754" max="10754" width="14.3984375" style="1" customWidth="1"/>
    <col min="10755" max="10758" width="19.1328125" style="1" customWidth="1"/>
    <col min="10759" max="10759" width="0" style="1" hidden="1" customWidth="1"/>
    <col min="10760" max="10760" width="70.3984375" style="1" customWidth="1"/>
    <col min="10761" max="11007" width="10.1328125" style="1"/>
    <col min="11008" max="11008" width="4.86328125" style="1" customWidth="1"/>
    <col min="11009" max="11009" width="73" style="1" customWidth="1"/>
    <col min="11010" max="11010" width="14.3984375" style="1" customWidth="1"/>
    <col min="11011" max="11014" width="19.1328125" style="1" customWidth="1"/>
    <col min="11015" max="11015" width="0" style="1" hidden="1" customWidth="1"/>
    <col min="11016" max="11016" width="70.3984375" style="1" customWidth="1"/>
    <col min="11017" max="11263" width="10.1328125" style="1"/>
    <col min="11264" max="11264" width="4.86328125" style="1" customWidth="1"/>
    <col min="11265" max="11265" width="73" style="1" customWidth="1"/>
    <col min="11266" max="11266" width="14.3984375" style="1" customWidth="1"/>
    <col min="11267" max="11270" width="19.1328125" style="1" customWidth="1"/>
    <col min="11271" max="11271" width="0" style="1" hidden="1" customWidth="1"/>
    <col min="11272" max="11272" width="70.3984375" style="1" customWidth="1"/>
    <col min="11273" max="11519" width="10.1328125" style="1"/>
    <col min="11520" max="11520" width="4.86328125" style="1" customWidth="1"/>
    <col min="11521" max="11521" width="73" style="1" customWidth="1"/>
    <col min="11522" max="11522" width="14.3984375" style="1" customWidth="1"/>
    <col min="11523" max="11526" width="19.1328125" style="1" customWidth="1"/>
    <col min="11527" max="11527" width="0" style="1" hidden="1" customWidth="1"/>
    <col min="11528" max="11528" width="70.3984375" style="1" customWidth="1"/>
    <col min="11529" max="11775" width="10.1328125" style="1"/>
    <col min="11776" max="11776" width="4.86328125" style="1" customWidth="1"/>
    <col min="11777" max="11777" width="73" style="1" customWidth="1"/>
    <col min="11778" max="11778" width="14.3984375" style="1" customWidth="1"/>
    <col min="11779" max="11782" width="19.1328125" style="1" customWidth="1"/>
    <col min="11783" max="11783" width="0" style="1" hidden="1" customWidth="1"/>
    <col min="11784" max="11784" width="70.3984375" style="1" customWidth="1"/>
    <col min="11785" max="12031" width="10.1328125" style="1"/>
    <col min="12032" max="12032" width="4.86328125" style="1" customWidth="1"/>
    <col min="12033" max="12033" width="73" style="1" customWidth="1"/>
    <col min="12034" max="12034" width="14.3984375" style="1" customWidth="1"/>
    <col min="12035" max="12038" width="19.1328125" style="1" customWidth="1"/>
    <col min="12039" max="12039" width="0" style="1" hidden="1" customWidth="1"/>
    <col min="12040" max="12040" width="70.3984375" style="1" customWidth="1"/>
    <col min="12041" max="12287" width="10.1328125" style="1"/>
    <col min="12288" max="12288" width="4.86328125" style="1" customWidth="1"/>
    <col min="12289" max="12289" width="73" style="1" customWidth="1"/>
    <col min="12290" max="12290" width="14.3984375" style="1" customWidth="1"/>
    <col min="12291" max="12294" width="19.1328125" style="1" customWidth="1"/>
    <col min="12295" max="12295" width="0" style="1" hidden="1" customWidth="1"/>
    <col min="12296" max="12296" width="70.3984375" style="1" customWidth="1"/>
    <col min="12297" max="12543" width="10.1328125" style="1"/>
    <col min="12544" max="12544" width="4.86328125" style="1" customWidth="1"/>
    <col min="12545" max="12545" width="73" style="1" customWidth="1"/>
    <col min="12546" max="12546" width="14.3984375" style="1" customWidth="1"/>
    <col min="12547" max="12550" width="19.1328125" style="1" customWidth="1"/>
    <col min="12551" max="12551" width="0" style="1" hidden="1" customWidth="1"/>
    <col min="12552" max="12552" width="70.3984375" style="1" customWidth="1"/>
    <col min="12553" max="12799" width="10.1328125" style="1"/>
    <col min="12800" max="12800" width="4.86328125" style="1" customWidth="1"/>
    <col min="12801" max="12801" width="73" style="1" customWidth="1"/>
    <col min="12802" max="12802" width="14.3984375" style="1" customWidth="1"/>
    <col min="12803" max="12806" width="19.1328125" style="1" customWidth="1"/>
    <col min="12807" max="12807" width="0" style="1" hidden="1" customWidth="1"/>
    <col min="12808" max="12808" width="70.3984375" style="1" customWidth="1"/>
    <col min="12809" max="13055" width="10.1328125" style="1"/>
    <col min="13056" max="13056" width="4.86328125" style="1" customWidth="1"/>
    <col min="13057" max="13057" width="73" style="1" customWidth="1"/>
    <col min="13058" max="13058" width="14.3984375" style="1" customWidth="1"/>
    <col min="13059" max="13062" width="19.1328125" style="1" customWidth="1"/>
    <col min="13063" max="13063" width="0" style="1" hidden="1" customWidth="1"/>
    <col min="13064" max="13064" width="70.3984375" style="1" customWidth="1"/>
    <col min="13065" max="13311" width="10.1328125" style="1"/>
    <col min="13312" max="13312" width="4.86328125" style="1" customWidth="1"/>
    <col min="13313" max="13313" width="73" style="1" customWidth="1"/>
    <col min="13314" max="13314" width="14.3984375" style="1" customWidth="1"/>
    <col min="13315" max="13318" width="19.1328125" style="1" customWidth="1"/>
    <col min="13319" max="13319" width="0" style="1" hidden="1" customWidth="1"/>
    <col min="13320" max="13320" width="70.3984375" style="1" customWidth="1"/>
    <col min="13321" max="13567" width="10.1328125" style="1"/>
    <col min="13568" max="13568" width="4.86328125" style="1" customWidth="1"/>
    <col min="13569" max="13569" width="73" style="1" customWidth="1"/>
    <col min="13570" max="13570" width="14.3984375" style="1" customWidth="1"/>
    <col min="13571" max="13574" width="19.1328125" style="1" customWidth="1"/>
    <col min="13575" max="13575" width="0" style="1" hidden="1" customWidth="1"/>
    <col min="13576" max="13576" width="70.3984375" style="1" customWidth="1"/>
    <col min="13577" max="13823" width="10.1328125" style="1"/>
    <col min="13824" max="13824" width="4.86328125" style="1" customWidth="1"/>
    <col min="13825" max="13825" width="73" style="1" customWidth="1"/>
    <col min="13826" max="13826" width="14.3984375" style="1" customWidth="1"/>
    <col min="13827" max="13830" width="19.1328125" style="1" customWidth="1"/>
    <col min="13831" max="13831" width="0" style="1" hidden="1" customWidth="1"/>
    <col min="13832" max="13832" width="70.3984375" style="1" customWidth="1"/>
    <col min="13833" max="14079" width="10.1328125" style="1"/>
    <col min="14080" max="14080" width="4.86328125" style="1" customWidth="1"/>
    <col min="14081" max="14081" width="73" style="1" customWidth="1"/>
    <col min="14082" max="14082" width="14.3984375" style="1" customWidth="1"/>
    <col min="14083" max="14086" width="19.1328125" style="1" customWidth="1"/>
    <col min="14087" max="14087" width="0" style="1" hidden="1" customWidth="1"/>
    <col min="14088" max="14088" width="70.3984375" style="1" customWidth="1"/>
    <col min="14089" max="14335" width="10.1328125" style="1"/>
    <col min="14336" max="14336" width="4.86328125" style="1" customWidth="1"/>
    <col min="14337" max="14337" width="73" style="1" customWidth="1"/>
    <col min="14338" max="14338" width="14.3984375" style="1" customWidth="1"/>
    <col min="14339" max="14342" width="19.1328125" style="1" customWidth="1"/>
    <col min="14343" max="14343" width="0" style="1" hidden="1" customWidth="1"/>
    <col min="14344" max="14344" width="70.3984375" style="1" customWidth="1"/>
    <col min="14345" max="14591" width="10.1328125" style="1"/>
    <col min="14592" max="14592" width="4.86328125" style="1" customWidth="1"/>
    <col min="14593" max="14593" width="73" style="1" customWidth="1"/>
    <col min="14594" max="14594" width="14.3984375" style="1" customWidth="1"/>
    <col min="14595" max="14598" width="19.1328125" style="1" customWidth="1"/>
    <col min="14599" max="14599" width="0" style="1" hidden="1" customWidth="1"/>
    <col min="14600" max="14600" width="70.3984375" style="1" customWidth="1"/>
    <col min="14601" max="14847" width="10.1328125" style="1"/>
    <col min="14848" max="14848" width="4.86328125" style="1" customWidth="1"/>
    <col min="14849" max="14849" width="73" style="1" customWidth="1"/>
    <col min="14850" max="14850" width="14.3984375" style="1" customWidth="1"/>
    <col min="14851" max="14854" width="19.1328125" style="1" customWidth="1"/>
    <col min="14855" max="14855" width="0" style="1" hidden="1" customWidth="1"/>
    <col min="14856" max="14856" width="70.3984375" style="1" customWidth="1"/>
    <col min="14857" max="15103" width="10.1328125" style="1"/>
    <col min="15104" max="15104" width="4.86328125" style="1" customWidth="1"/>
    <col min="15105" max="15105" width="73" style="1" customWidth="1"/>
    <col min="15106" max="15106" width="14.3984375" style="1" customWidth="1"/>
    <col min="15107" max="15110" width="19.1328125" style="1" customWidth="1"/>
    <col min="15111" max="15111" width="0" style="1" hidden="1" customWidth="1"/>
    <col min="15112" max="15112" width="70.3984375" style="1" customWidth="1"/>
    <col min="15113" max="15359" width="10.1328125" style="1"/>
    <col min="15360" max="15360" width="4.86328125" style="1" customWidth="1"/>
    <col min="15361" max="15361" width="73" style="1" customWidth="1"/>
    <col min="15362" max="15362" width="14.3984375" style="1" customWidth="1"/>
    <col min="15363" max="15366" width="19.1328125" style="1" customWidth="1"/>
    <col min="15367" max="15367" width="0" style="1" hidden="1" customWidth="1"/>
    <col min="15368" max="15368" width="70.3984375" style="1" customWidth="1"/>
    <col min="15369" max="15615" width="10.1328125" style="1"/>
    <col min="15616" max="15616" width="4.86328125" style="1" customWidth="1"/>
    <col min="15617" max="15617" width="73" style="1" customWidth="1"/>
    <col min="15618" max="15618" width="14.3984375" style="1" customWidth="1"/>
    <col min="15619" max="15622" width="19.1328125" style="1" customWidth="1"/>
    <col min="15623" max="15623" width="0" style="1" hidden="1" customWidth="1"/>
    <col min="15624" max="15624" width="70.3984375" style="1" customWidth="1"/>
    <col min="15625" max="15871" width="10.1328125" style="1"/>
    <col min="15872" max="15872" width="4.86328125" style="1" customWidth="1"/>
    <col min="15873" max="15873" width="73" style="1" customWidth="1"/>
    <col min="15874" max="15874" width="14.3984375" style="1" customWidth="1"/>
    <col min="15875" max="15878" width="19.1328125" style="1" customWidth="1"/>
    <col min="15879" max="15879" width="0" style="1" hidden="1" customWidth="1"/>
    <col min="15880" max="15880" width="70.3984375" style="1" customWidth="1"/>
    <col min="15881" max="16127" width="10.1328125" style="1"/>
    <col min="16128" max="16128" width="4.86328125" style="1" customWidth="1"/>
    <col min="16129" max="16129" width="73" style="1" customWidth="1"/>
    <col min="16130" max="16130" width="14.3984375" style="1" customWidth="1"/>
    <col min="16131" max="16134" width="19.1328125" style="1" customWidth="1"/>
    <col min="16135" max="16135" width="0" style="1" hidden="1" customWidth="1"/>
    <col min="16136" max="16136" width="70.3984375" style="1" customWidth="1"/>
    <col min="16137" max="16384" width="10.1328125" style="1"/>
  </cols>
  <sheetData>
    <row r="1" spans="1:9" s="4" customFormat="1" x14ac:dyDescent="0.45">
      <c r="A1" s="2"/>
      <c r="B1" s="5"/>
      <c r="C1" s="2"/>
      <c r="D1" s="3"/>
      <c r="E1" s="3"/>
      <c r="F1" s="3"/>
      <c r="G1" s="3"/>
      <c r="H1" s="2"/>
    </row>
    <row r="2" spans="1:9" s="4" customFormat="1" ht="17.25" x14ac:dyDescent="0.45">
      <c r="A2" s="2"/>
      <c r="B2" s="110" t="s">
        <v>0</v>
      </c>
      <c r="C2" s="110"/>
      <c r="D2" s="110"/>
      <c r="E2" s="110"/>
      <c r="F2" s="110"/>
      <c r="G2" s="110"/>
      <c r="H2" s="110"/>
    </row>
    <row r="3" spans="1:9" s="4" customFormat="1" ht="17.25" x14ac:dyDescent="0.45">
      <c r="A3" s="2"/>
      <c r="B3" s="110" t="s">
        <v>1</v>
      </c>
      <c r="C3" s="110"/>
      <c r="D3" s="110"/>
      <c r="E3" s="110"/>
      <c r="F3" s="110"/>
      <c r="G3" s="110"/>
      <c r="H3" s="110"/>
    </row>
    <row r="4" spans="1:9" s="4" customFormat="1" ht="21" customHeight="1" x14ac:dyDescent="0.5">
      <c r="A4" s="2"/>
      <c r="B4" s="111" t="s">
        <v>2</v>
      </c>
      <c r="C4" s="111"/>
      <c r="D4" s="111"/>
      <c r="E4" s="111"/>
      <c r="F4" s="111"/>
      <c r="G4" s="111"/>
      <c r="H4" s="111"/>
    </row>
    <row r="5" spans="1:9" s="4" customFormat="1" ht="21" customHeight="1" x14ac:dyDescent="0.5">
      <c r="A5" s="2"/>
      <c r="B5" s="111" t="s">
        <v>3</v>
      </c>
      <c r="C5" s="111"/>
      <c r="D5" s="111"/>
      <c r="E5" s="111"/>
      <c r="F5" s="111"/>
      <c r="G5" s="111"/>
      <c r="H5" s="111"/>
    </row>
    <row r="6" spans="1:9" s="4" customFormat="1" ht="17.25" x14ac:dyDescent="0.45">
      <c r="A6" s="2"/>
      <c r="B6" s="112" t="s">
        <v>45</v>
      </c>
      <c r="C6" s="112"/>
      <c r="D6" s="112"/>
      <c r="E6" s="112"/>
      <c r="F6" s="112"/>
      <c r="G6" s="112"/>
      <c r="H6" s="112"/>
    </row>
    <row r="7" spans="1:9" s="4" customFormat="1" x14ac:dyDescent="0.45">
      <c r="A7" s="2"/>
      <c r="B7" s="6" t="s">
        <v>5</v>
      </c>
      <c r="C7" s="5">
        <v>37415.199999999997</v>
      </c>
      <c r="D7" s="7"/>
      <c r="E7" s="7"/>
      <c r="F7" s="7"/>
      <c r="G7" s="7"/>
      <c r="H7" s="2"/>
    </row>
    <row r="8" spans="1:9" s="4" customFormat="1" ht="49.5" customHeight="1" x14ac:dyDescent="0.45">
      <c r="A8" s="8"/>
      <c r="B8" s="9" t="s">
        <v>6</v>
      </c>
      <c r="C8" s="9" t="s">
        <v>7</v>
      </c>
      <c r="D8" s="9" t="s">
        <v>8</v>
      </c>
      <c r="E8" s="9" t="s">
        <v>46</v>
      </c>
      <c r="F8" s="9" t="s">
        <v>10</v>
      </c>
      <c r="G8" s="9" t="s">
        <v>11</v>
      </c>
      <c r="H8" s="9" t="s">
        <v>12</v>
      </c>
    </row>
    <row r="9" spans="1:9" s="4" customFormat="1" ht="50.45" customHeight="1" x14ac:dyDescent="0.45">
      <c r="A9" s="10" t="s">
        <v>13</v>
      </c>
      <c r="B9" s="11" t="s">
        <v>47</v>
      </c>
      <c r="C9" s="12"/>
      <c r="D9" s="13">
        <f>SUM(D10:D26)</f>
        <v>91.939999999999984</v>
      </c>
      <c r="E9" s="13">
        <f>SUM(E10:E26)</f>
        <v>104.33811453705204</v>
      </c>
      <c r="F9" s="13">
        <f>E9-D9</f>
        <v>12.398114537052052</v>
      </c>
      <c r="G9" s="13">
        <f>E9/D9*100-100</f>
        <v>13.485006022462542</v>
      </c>
      <c r="H9" s="14"/>
      <c r="I9" s="1" t="s">
        <v>17</v>
      </c>
    </row>
    <row r="10" spans="1:9" s="4" customFormat="1" ht="43.9" customHeight="1" x14ac:dyDescent="0.45">
      <c r="A10" s="15"/>
      <c r="B10" s="16" t="s">
        <v>15</v>
      </c>
      <c r="C10" s="17" t="s">
        <v>16</v>
      </c>
      <c r="D10" s="18">
        <v>10.91</v>
      </c>
      <c r="E10" s="18">
        <f>Разъяснения!U11</f>
        <v>21.403326599197221</v>
      </c>
      <c r="F10" s="18">
        <f t="shared" ref="F10:F26" si="0">E10-D10</f>
        <v>10.493326599197221</v>
      </c>
      <c r="G10" s="18">
        <f t="shared" ref="G10:G26" si="1">E10/D10*100-100</f>
        <v>96.180812091633555</v>
      </c>
      <c r="H10" s="19"/>
    </row>
    <row r="11" spans="1:9" ht="43.9" customHeight="1" x14ac:dyDescent="0.45">
      <c r="A11" s="20"/>
      <c r="B11" s="16" t="s">
        <v>18</v>
      </c>
      <c r="C11" s="17" t="s">
        <v>16</v>
      </c>
      <c r="D11" s="30">
        <v>12.48</v>
      </c>
      <c r="E11" s="30">
        <v>12.48</v>
      </c>
      <c r="F11" s="30">
        <f t="shared" si="0"/>
        <v>0</v>
      </c>
      <c r="G11" s="30">
        <f t="shared" si="1"/>
        <v>0</v>
      </c>
      <c r="H11" s="22"/>
    </row>
    <row r="12" spans="1:9" ht="43.9" customHeight="1" x14ac:dyDescent="0.45">
      <c r="A12" s="20"/>
      <c r="B12" s="16" t="s">
        <v>48</v>
      </c>
      <c r="C12" s="17" t="s">
        <v>16</v>
      </c>
      <c r="D12" s="21">
        <v>15.37</v>
      </c>
      <c r="E12" s="21">
        <f>Разъяснения!U16</f>
        <v>17.274787937854825</v>
      </c>
      <c r="F12" s="21">
        <f t="shared" si="0"/>
        <v>1.9047879378548256</v>
      </c>
      <c r="G12" s="21">
        <f t="shared" si="1"/>
        <v>12.392894846160218</v>
      </c>
      <c r="H12" s="22"/>
      <c r="I12" s="1" t="s">
        <v>49</v>
      </c>
    </row>
    <row r="13" spans="1:9" ht="43.9" customHeight="1" x14ac:dyDescent="0.45">
      <c r="A13" s="23"/>
      <c r="B13" s="16" t="s">
        <v>24</v>
      </c>
      <c r="C13" s="17" t="s">
        <v>16</v>
      </c>
      <c r="D13" s="19">
        <v>0.28999999999999998</v>
      </c>
      <c r="E13" s="19">
        <v>0.28999999999999998</v>
      </c>
      <c r="F13" s="19">
        <f t="shared" si="0"/>
        <v>0</v>
      </c>
      <c r="G13" s="19">
        <f t="shared" si="1"/>
        <v>0</v>
      </c>
      <c r="H13" s="19"/>
    </row>
    <row r="14" spans="1:9" s="4" customFormat="1" ht="43.9" customHeight="1" x14ac:dyDescent="0.45">
      <c r="A14" s="23"/>
      <c r="B14" s="24" t="s">
        <v>25</v>
      </c>
      <c r="C14" s="25" t="s">
        <v>16</v>
      </c>
      <c r="D14" s="19">
        <v>0.25</v>
      </c>
      <c r="E14" s="19">
        <v>0.25</v>
      </c>
      <c r="F14" s="19">
        <f t="shared" si="0"/>
        <v>0</v>
      </c>
      <c r="G14" s="19">
        <f t="shared" si="1"/>
        <v>0</v>
      </c>
      <c r="H14" s="19"/>
    </row>
    <row r="15" spans="1:9" ht="43.9" customHeight="1" x14ac:dyDescent="0.45">
      <c r="A15" s="23"/>
      <c r="B15" s="24" t="s">
        <v>26</v>
      </c>
      <c r="C15" s="25" t="s">
        <v>16</v>
      </c>
      <c r="D15" s="19">
        <v>0.28000000000000003</v>
      </c>
      <c r="E15" s="19">
        <v>0.28000000000000003</v>
      </c>
      <c r="F15" s="19">
        <f t="shared" si="0"/>
        <v>0</v>
      </c>
      <c r="G15" s="19">
        <f t="shared" si="1"/>
        <v>0</v>
      </c>
      <c r="H15" s="19"/>
    </row>
    <row r="16" spans="1:9" ht="43.9" customHeight="1" x14ac:dyDescent="0.45">
      <c r="A16" s="23"/>
      <c r="B16" s="16" t="s">
        <v>27</v>
      </c>
      <c r="C16" s="17" t="s">
        <v>16</v>
      </c>
      <c r="D16" s="19">
        <v>1.83</v>
      </c>
      <c r="E16" s="19">
        <v>1.83</v>
      </c>
      <c r="F16" s="19">
        <f t="shared" si="0"/>
        <v>0</v>
      </c>
      <c r="G16" s="19">
        <f t="shared" si="1"/>
        <v>0</v>
      </c>
      <c r="H16" s="19"/>
    </row>
    <row r="17" spans="1:8" ht="43.9" customHeight="1" x14ac:dyDescent="0.45">
      <c r="A17" s="23"/>
      <c r="B17" s="16" t="s">
        <v>28</v>
      </c>
      <c r="C17" s="17" t="s">
        <v>16</v>
      </c>
      <c r="D17" s="19">
        <v>1.34</v>
      </c>
      <c r="E17" s="19">
        <v>1.34</v>
      </c>
      <c r="F17" s="19">
        <f t="shared" si="0"/>
        <v>0</v>
      </c>
      <c r="G17" s="19">
        <f t="shared" si="1"/>
        <v>0</v>
      </c>
      <c r="H17" s="19"/>
    </row>
    <row r="18" spans="1:8" ht="43.9" customHeight="1" x14ac:dyDescent="0.45">
      <c r="A18" s="26"/>
      <c r="B18" s="27" t="s">
        <v>50</v>
      </c>
      <c r="C18" s="25" t="s">
        <v>16</v>
      </c>
      <c r="D18" s="19">
        <v>5.83</v>
      </c>
      <c r="E18" s="19">
        <v>5.83</v>
      </c>
      <c r="F18" s="19">
        <f t="shared" si="0"/>
        <v>0</v>
      </c>
      <c r="G18" s="19">
        <f t="shared" si="1"/>
        <v>0</v>
      </c>
      <c r="H18" s="19"/>
    </row>
    <row r="19" spans="1:8" ht="43.9" customHeight="1" x14ac:dyDescent="0.45">
      <c r="A19" s="23"/>
      <c r="B19" s="27" t="s">
        <v>41</v>
      </c>
      <c r="C19" s="25" t="s">
        <v>16</v>
      </c>
      <c r="D19" s="19">
        <v>2.86</v>
      </c>
      <c r="E19" s="19">
        <v>2.86</v>
      </c>
      <c r="F19" s="19">
        <f t="shared" si="0"/>
        <v>0</v>
      </c>
      <c r="G19" s="19">
        <f t="shared" si="1"/>
        <v>0</v>
      </c>
      <c r="H19" s="19"/>
    </row>
    <row r="20" spans="1:8" ht="43.9" customHeight="1" x14ac:dyDescent="0.45">
      <c r="A20" s="23"/>
      <c r="B20" s="31" t="s">
        <v>51</v>
      </c>
      <c r="C20" s="25" t="s">
        <v>16</v>
      </c>
      <c r="D20" s="19">
        <v>8.5399999999999991</v>
      </c>
      <c r="E20" s="19">
        <v>8.5399999999999991</v>
      </c>
      <c r="F20" s="19">
        <f t="shared" si="0"/>
        <v>0</v>
      </c>
      <c r="G20" s="19">
        <f t="shared" si="1"/>
        <v>0</v>
      </c>
      <c r="H20" s="19"/>
    </row>
    <row r="21" spans="1:8" ht="43.9" customHeight="1" x14ac:dyDescent="0.45">
      <c r="A21" s="23"/>
      <c r="B21" s="31" t="s">
        <v>52</v>
      </c>
      <c r="C21" s="25" t="s">
        <v>16</v>
      </c>
      <c r="D21" s="19">
        <v>2.86</v>
      </c>
      <c r="E21" s="19">
        <v>2.86</v>
      </c>
      <c r="F21" s="19">
        <f t="shared" si="0"/>
        <v>0</v>
      </c>
      <c r="G21" s="19">
        <f t="shared" si="1"/>
        <v>0</v>
      </c>
      <c r="H21" s="19"/>
    </row>
    <row r="22" spans="1:8" ht="43.9" customHeight="1" x14ac:dyDescent="0.45">
      <c r="A22" s="23"/>
      <c r="B22" s="31" t="s">
        <v>53</v>
      </c>
      <c r="C22" s="25" t="s">
        <v>16</v>
      </c>
      <c r="D22" s="19">
        <v>3.89</v>
      </c>
      <c r="E22" s="19">
        <v>3.89</v>
      </c>
      <c r="F22" s="19">
        <f t="shared" si="0"/>
        <v>0</v>
      </c>
      <c r="G22" s="19">
        <f t="shared" si="1"/>
        <v>0</v>
      </c>
      <c r="H22" s="19"/>
    </row>
    <row r="23" spans="1:8" ht="43.9" customHeight="1" x14ac:dyDescent="0.45">
      <c r="A23" s="23"/>
      <c r="B23" s="31" t="s">
        <v>54</v>
      </c>
      <c r="C23" s="25" t="s">
        <v>16</v>
      </c>
      <c r="D23" s="19">
        <v>1.95</v>
      </c>
      <c r="E23" s="19">
        <v>1.95</v>
      </c>
      <c r="F23" s="19">
        <f t="shared" si="0"/>
        <v>0</v>
      </c>
      <c r="G23" s="19">
        <f t="shared" si="1"/>
        <v>0</v>
      </c>
      <c r="H23" s="19"/>
    </row>
    <row r="24" spans="1:8" ht="43.9" customHeight="1" x14ac:dyDescent="0.45">
      <c r="A24" s="23"/>
      <c r="B24" s="31" t="s">
        <v>55</v>
      </c>
      <c r="C24" s="25" t="s">
        <v>16</v>
      </c>
      <c r="D24" s="19">
        <v>5.83</v>
      </c>
      <c r="E24" s="19">
        <v>5.83</v>
      </c>
      <c r="F24" s="19">
        <f t="shared" si="0"/>
        <v>0</v>
      </c>
      <c r="G24" s="19">
        <f t="shared" si="1"/>
        <v>0</v>
      </c>
      <c r="H24" s="19"/>
    </row>
    <row r="25" spans="1:8" ht="43.9" customHeight="1" x14ac:dyDescent="0.45">
      <c r="A25" s="23"/>
      <c r="B25" s="31" t="s">
        <v>56</v>
      </c>
      <c r="C25" s="25" t="s">
        <v>16</v>
      </c>
      <c r="D25" s="19">
        <v>0.91</v>
      </c>
      <c r="E25" s="19">
        <v>0.91</v>
      </c>
      <c r="F25" s="19">
        <f t="shared" si="0"/>
        <v>0</v>
      </c>
      <c r="G25" s="19">
        <f t="shared" si="1"/>
        <v>0</v>
      </c>
      <c r="H25" s="19"/>
    </row>
    <row r="26" spans="1:8" ht="43.9" customHeight="1" x14ac:dyDescent="0.45">
      <c r="A26" s="23"/>
      <c r="B26" s="27" t="s">
        <v>33</v>
      </c>
      <c r="C26" s="25" t="s">
        <v>16</v>
      </c>
      <c r="D26" s="19">
        <v>16.52</v>
      </c>
      <c r="E26" s="19">
        <v>16.52</v>
      </c>
      <c r="F26" s="19">
        <f t="shared" si="0"/>
        <v>0</v>
      </c>
      <c r="G26" s="19">
        <f t="shared" si="1"/>
        <v>0</v>
      </c>
      <c r="H26" s="19"/>
    </row>
  </sheetData>
  <mergeCells count="5"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paperSize="9" scale="42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pane xSplit="1" ySplit="2" topLeftCell="B3" activePane="bottomRight" state="frozen"/>
      <selection activeCell="B3" sqref="B3"/>
      <selection pane="topRight"/>
      <selection pane="bottomLeft"/>
      <selection pane="bottomRight" activeCell="B3" sqref="B3"/>
    </sheetView>
  </sheetViews>
  <sheetFormatPr defaultRowHeight="14.25" x14ac:dyDescent="0.45"/>
  <cols>
    <col min="1" max="1" width="64" style="32" customWidth="1"/>
    <col min="2" max="3" width="16.1328125" style="32" customWidth="1"/>
    <col min="4" max="4" width="16.265625" style="32" customWidth="1"/>
    <col min="5" max="5" width="14.86328125" style="32" customWidth="1"/>
    <col min="6" max="9" width="8.86328125" style="32"/>
  </cols>
  <sheetData>
    <row r="1" spans="1:9" ht="32.450000000000003" customHeight="1" x14ac:dyDescent="0.45">
      <c r="A1" s="113" t="s">
        <v>57</v>
      </c>
      <c r="B1" s="113"/>
      <c r="C1" s="113"/>
      <c r="D1" s="113"/>
      <c r="E1" s="113"/>
    </row>
    <row r="2" spans="1:9" ht="27.6" customHeight="1" x14ac:dyDescent="0.45">
      <c r="A2" s="33" t="s">
        <v>58</v>
      </c>
      <c r="B2" s="34" t="s">
        <v>59</v>
      </c>
      <c r="C2" s="34" t="s">
        <v>60</v>
      </c>
      <c r="D2" s="34" t="s">
        <v>61</v>
      </c>
      <c r="E2" s="35" t="s">
        <v>62</v>
      </c>
    </row>
    <row r="3" spans="1:9" s="36" customFormat="1" ht="22.9" customHeight="1" x14ac:dyDescent="0.45">
      <c r="A3" s="37" t="s">
        <v>63</v>
      </c>
      <c r="B3" s="38">
        <f>(Жилье!E13*'Достаточность по ОСС'!H6+Нежилье!E11*'Достаточность по ОСС'!H7+Паркинг!E10*'Достаточность по ОСС'!H8)*12</f>
        <v>686134.30999520002</v>
      </c>
      <c r="C3" s="38">
        <f>(Разъяснения!M11+Разъяснения!N11)*12</f>
        <v>623758.46363200003</v>
      </c>
      <c r="D3" s="38">
        <f t="shared" ref="D3:D15" si="0">B3-C3</f>
        <v>62375.846363199991</v>
      </c>
      <c r="E3" s="39">
        <f t="shared" ref="E3:E15" si="1">B3/C3*100-100</f>
        <v>10.000000000000014</v>
      </c>
      <c r="F3" s="40"/>
      <c r="G3" s="40"/>
      <c r="H3" s="40"/>
      <c r="I3" s="40"/>
    </row>
    <row r="4" spans="1:9" s="36" customFormat="1" ht="22.9" customHeight="1" x14ac:dyDescent="0.45">
      <c r="A4" s="37" t="s">
        <v>64</v>
      </c>
      <c r="B4" s="38">
        <f>(Жилье!E14*'Достаточность по ОСС'!H6+Нежилье!E12*'Достаточность по ОСС'!H7+Паркинг!E11*'Достаточность по ОСС'!H8)*12</f>
        <v>404904.51359999995</v>
      </c>
      <c r="C4" s="38">
        <v>399831.71580835269</v>
      </c>
      <c r="D4" s="38">
        <f t="shared" si="0"/>
        <v>5072.7977916472591</v>
      </c>
      <c r="E4" s="39">
        <f t="shared" si="1"/>
        <v>1.2687332172715173</v>
      </c>
      <c r="F4" s="40"/>
      <c r="G4" s="40"/>
      <c r="H4" s="40"/>
      <c r="I4" s="40"/>
    </row>
    <row r="5" spans="1:9" s="36" customFormat="1" ht="22.9" customHeight="1" x14ac:dyDescent="0.45">
      <c r="A5" s="37" t="s">
        <v>65</v>
      </c>
      <c r="B5" s="38">
        <f>(Жилье!E15*'Достаточность по ОСС'!H6+Паркинг!E12*'Достаточность по ОСС'!H8)*12</f>
        <v>497945.6526131999</v>
      </c>
      <c r="C5" s="38">
        <f>(Разъяснения!M16+Разъяснения!N16)*12</f>
        <v>452677.8660119999</v>
      </c>
      <c r="D5" s="38">
        <f t="shared" si="0"/>
        <v>45267.786601200001</v>
      </c>
      <c r="E5" s="39">
        <f t="shared" si="1"/>
        <v>10.000000000000014</v>
      </c>
      <c r="F5" s="40"/>
      <c r="G5" s="40" t="s">
        <v>66</v>
      </c>
      <c r="H5" s="40"/>
      <c r="I5" s="40"/>
    </row>
    <row r="6" spans="1:9" s="36" customFormat="1" ht="22.9" customHeight="1" x14ac:dyDescent="0.45">
      <c r="A6" s="37" t="s">
        <v>67</v>
      </c>
      <c r="B6" s="38">
        <f>(Жилье!E16*'Достаточность по ОСС'!H6+Нежилье!E13*'Достаточность по ОСС'!H7)*12</f>
        <v>615947.06663819985</v>
      </c>
      <c r="C6" s="38">
        <f>(Разъяснения!M18+Разъяснения!N18)*12</f>
        <v>559951.87876199989</v>
      </c>
      <c r="D6" s="38">
        <f t="shared" si="0"/>
        <v>55995.187876199954</v>
      </c>
      <c r="E6" s="39">
        <f t="shared" si="1"/>
        <v>9.9999999999999858</v>
      </c>
      <c r="F6" s="40"/>
      <c r="G6" s="40" t="s">
        <v>68</v>
      </c>
      <c r="H6" s="40">
        <v>3150.6</v>
      </c>
      <c r="I6" s="40"/>
    </row>
    <row r="7" spans="1:9" s="36" customFormat="1" ht="22.9" customHeight="1" x14ac:dyDescent="0.45">
      <c r="A7" s="37" t="s">
        <v>69</v>
      </c>
      <c r="B7" s="38">
        <f>((Жилье!E19+Жилье!E20+Жилье!E21)*'Достаточность по ОСС'!H6+(Нежилье!E16+Нежилье!E17+Нежилье!E18)*'Достаточность по ОСС'!H7+(Паркинг!E15+Паркинг!E16+Паркинг!E17)*'Достаточность по ОСС'!H8)*12</f>
        <v>138523.554</v>
      </c>
      <c r="C7" s="38">
        <v>373375.32798095664</v>
      </c>
      <c r="D7" s="38">
        <f t="shared" si="0"/>
        <v>-234851.77398095664</v>
      </c>
      <c r="E7" s="39">
        <f t="shared" si="1"/>
        <v>-62.899649864635634</v>
      </c>
      <c r="F7" s="40"/>
      <c r="G7" s="40" t="s">
        <v>70</v>
      </c>
      <c r="H7" s="40">
        <v>604.4</v>
      </c>
      <c r="I7" s="40"/>
    </row>
    <row r="8" spans="1:9" s="36" customFormat="1" ht="22.9" customHeight="1" x14ac:dyDescent="0.45">
      <c r="A8" s="37" t="s">
        <v>71</v>
      </c>
      <c r="B8" s="38">
        <v>0</v>
      </c>
      <c r="C8" s="38">
        <v>14611.704501758883</v>
      </c>
      <c r="D8" s="38">
        <f t="shared" si="0"/>
        <v>-14611.704501758883</v>
      </c>
      <c r="E8" s="39">
        <f t="shared" si="1"/>
        <v>-100</v>
      </c>
      <c r="F8" s="40"/>
      <c r="G8" s="40" t="s">
        <v>72</v>
      </c>
      <c r="H8" s="40">
        <v>799.11</v>
      </c>
      <c r="I8" s="40"/>
    </row>
    <row r="9" spans="1:9" s="36" customFormat="1" ht="22.9" customHeight="1" x14ac:dyDescent="0.45">
      <c r="A9" s="37" t="s">
        <v>73</v>
      </c>
      <c r="B9" s="38">
        <f>((Жилье!E17+Жилье!E18+Жилье!E22+Жилье!E25)*'Достаточность по ОСС'!H6+(Нежилье!E14+Нежилье!E15+Нежилье!E19+Нежилье!E20+Нежилье!E22)*'Достаточность по ОСС'!H7+(Паркинг!E13+Паркинг!E14+Паркинг!E18+Паркинг!E19+Паркинг!E21+Паркинг!E22+Паркинг!E23+Паркинг!E24)*'Достаточность по ОСС'!H8)*12</f>
        <v>522662.70719999989</v>
      </c>
      <c r="C9" s="38">
        <v>477652.30816279398</v>
      </c>
      <c r="D9" s="38">
        <f t="shared" si="0"/>
        <v>45010.399037205905</v>
      </c>
      <c r="E9" s="39">
        <f t="shared" si="1"/>
        <v>9.4232558427971469</v>
      </c>
      <c r="F9" s="40"/>
      <c r="G9" s="40"/>
      <c r="H9" s="40">
        <f>SUM(H6:H8)</f>
        <v>4554.1099999999997</v>
      </c>
      <c r="I9" s="40"/>
    </row>
    <row r="10" spans="1:9" s="36" customFormat="1" ht="22.9" customHeight="1" x14ac:dyDescent="0.45">
      <c r="A10" s="37" t="s">
        <v>74</v>
      </c>
      <c r="B10" s="38">
        <f>(Жилье!E23*'Достаточность по ОСС'!H6)*12</f>
        <v>107372.448</v>
      </c>
      <c r="C10" s="38">
        <v>82395.192866898375</v>
      </c>
      <c r="D10" s="38">
        <f t="shared" si="0"/>
        <v>24977.255133101629</v>
      </c>
      <c r="E10" s="39">
        <f t="shared" si="1"/>
        <v>30.313971318023391</v>
      </c>
      <c r="F10" s="40"/>
      <c r="G10" s="40"/>
      <c r="H10" s="40"/>
      <c r="I10" s="40"/>
    </row>
    <row r="11" spans="1:9" s="36" customFormat="1" ht="22.9" customHeight="1" x14ac:dyDescent="0.45">
      <c r="A11" s="37" t="s">
        <v>75</v>
      </c>
      <c r="B11" s="38">
        <f>(Жилье!E24*'Достаточность по ОСС'!H6+Нежилье!E21*'Достаточность по ОСС'!H7+Паркинг!E20*'Достаточность по ОСС'!H8)*12</f>
        <v>334059.01679999998</v>
      </c>
      <c r="C11" s="38">
        <v>50274.89989058685</v>
      </c>
      <c r="D11" s="38">
        <f t="shared" si="0"/>
        <v>283784.11690941313</v>
      </c>
      <c r="E11" s="39">
        <f t="shared" si="1"/>
        <v>564.4648075421569</v>
      </c>
      <c r="F11" s="40"/>
      <c r="G11" s="40"/>
      <c r="H11" s="40"/>
      <c r="I11" s="40"/>
    </row>
    <row r="12" spans="1:9" s="36" customFormat="1" ht="22.9" customHeight="1" x14ac:dyDescent="0.45">
      <c r="A12" s="37" t="s">
        <v>76</v>
      </c>
      <c r="B12" s="38">
        <f>(Жилье!E26*'Достаточность по ОСС'!H6+Нежилье!E23*'Достаточность по ОСС'!H7+Паркинг!E26*'Достаточность по ОСС'!H8)*12</f>
        <v>513037.76639999996</v>
      </c>
      <c r="C12" s="38">
        <v>545405.05983431707</v>
      </c>
      <c r="D12" s="38">
        <f t="shared" si="0"/>
        <v>-32367.293434317107</v>
      </c>
      <c r="E12" s="39">
        <f t="shared" si="1"/>
        <v>-5.9345421995442393</v>
      </c>
      <c r="F12" s="40"/>
      <c r="G12" s="40"/>
      <c r="H12" s="40"/>
      <c r="I12" s="40"/>
    </row>
    <row r="13" spans="1:9" s="36" customFormat="1" ht="22.9" customHeight="1" x14ac:dyDescent="0.45">
      <c r="A13" s="37" t="s">
        <v>77</v>
      </c>
      <c r="B13" s="38">
        <f>Жилье!E27*'Достаточность по ОСС'!H6*12</f>
        <v>20793.960000000003</v>
      </c>
      <c r="C13" s="38">
        <v>11718</v>
      </c>
      <c r="D13" s="38">
        <f t="shared" si="0"/>
        <v>9075.9600000000028</v>
      </c>
      <c r="E13" s="39">
        <f t="shared" si="1"/>
        <v>77.453149001536133</v>
      </c>
      <c r="F13" s="40"/>
      <c r="G13" s="40"/>
      <c r="H13" s="40"/>
      <c r="I13" s="40"/>
    </row>
    <row r="14" spans="1:9" s="36" customFormat="1" ht="22.9" customHeight="1" x14ac:dyDescent="0.45">
      <c r="A14" s="37" t="s">
        <v>78</v>
      </c>
      <c r="B14" s="38">
        <f>(Жилье!E28*'Достаточность по ОСС'!H6+Нежилье!E24*'Достаточность по ОСС'!H7)*12</f>
        <v>1801724.4557135999</v>
      </c>
      <c r="C14" s="38">
        <f>(Разъяснения!M13+Разъяснения!N13)*12</f>
        <v>1637931.3233760002</v>
      </c>
      <c r="D14" s="38">
        <f t="shared" si="0"/>
        <v>163793.13233759976</v>
      </c>
      <c r="E14" s="39">
        <f t="shared" si="1"/>
        <v>9.9999999999999858</v>
      </c>
      <c r="F14" s="40"/>
      <c r="G14" s="40"/>
      <c r="H14" s="40"/>
      <c r="I14" s="40"/>
    </row>
    <row r="15" spans="1:9" s="36" customFormat="1" ht="22.9" customHeight="1" x14ac:dyDescent="0.45">
      <c r="A15" s="37" t="s">
        <v>79</v>
      </c>
      <c r="B15" s="38">
        <f>(Жилье!E30*'Достаточность по ОСС'!H6+Нежилье!E26*'Достаточность по ОСС'!H7)*12</f>
        <v>901.19999999999993</v>
      </c>
      <c r="C15" s="38">
        <v>6.1370586581839817</v>
      </c>
      <c r="D15" s="38">
        <f t="shared" si="0"/>
        <v>895.06294134181599</v>
      </c>
      <c r="E15" s="39">
        <f t="shared" si="1"/>
        <v>14584.559007729513</v>
      </c>
      <c r="F15" s="40"/>
      <c r="G15" s="40"/>
      <c r="H15" s="40"/>
      <c r="I15" s="40"/>
    </row>
    <row r="16" spans="1:9" s="36" customFormat="1" ht="22.9" customHeight="1" x14ac:dyDescent="0.45">
      <c r="A16" s="41" t="s">
        <v>80</v>
      </c>
      <c r="B16" s="42">
        <f>SUM(B3:B15)</f>
        <v>5644006.6509601995</v>
      </c>
      <c r="C16" s="42">
        <f>SUM(C3:C15)</f>
        <v>5229589.8778863223</v>
      </c>
      <c r="D16" s="42">
        <f>B16-C16</f>
        <v>414416.77307387721</v>
      </c>
      <c r="E16" s="43">
        <f>B16/C16*100-100</f>
        <v>7.9244602875316588</v>
      </c>
      <c r="F16" s="40"/>
      <c r="G16" s="40"/>
      <c r="H16" s="40"/>
      <c r="I16" s="40"/>
    </row>
  </sheetData>
  <mergeCells count="1">
    <mergeCell ref="A1:E1"/>
  </mergeCells>
  <pageMargins left="0.7" right="0.7" top="0.75" bottom="0.75" header="0.3" footer="0.3"/>
  <pageSetup paperSize="9" scale="34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pane xSplit="1" ySplit="2" topLeftCell="B3" activePane="bottomRight" state="frozen"/>
      <selection activeCell="A16" sqref="A16"/>
      <selection pane="topRight"/>
      <selection pane="bottomLeft"/>
      <selection pane="bottomRight" activeCell="B3" sqref="B3"/>
    </sheetView>
  </sheetViews>
  <sheetFormatPr defaultRowHeight="14.25" x14ac:dyDescent="0.45"/>
  <cols>
    <col min="1" max="1" width="64" style="32" customWidth="1"/>
    <col min="2" max="3" width="16.1328125" style="32" customWidth="1"/>
    <col min="4" max="4" width="16.265625" style="32" customWidth="1"/>
    <col min="5" max="5" width="14.86328125" style="32" customWidth="1"/>
    <col min="6" max="9" width="8.86328125" style="32"/>
  </cols>
  <sheetData>
    <row r="1" spans="1:9" ht="32.450000000000003" customHeight="1" x14ac:dyDescent="0.45">
      <c r="A1" s="113" t="s">
        <v>57</v>
      </c>
      <c r="B1" s="113"/>
      <c r="C1" s="113"/>
      <c r="D1" s="113"/>
      <c r="E1" s="113"/>
    </row>
    <row r="2" spans="1:9" ht="27.6" customHeight="1" x14ac:dyDescent="0.45">
      <c r="A2" s="33" t="s">
        <v>58</v>
      </c>
      <c r="B2" s="34" t="s">
        <v>59</v>
      </c>
      <c r="C2" s="34" t="s">
        <v>60</v>
      </c>
      <c r="D2" s="34" t="s">
        <v>61</v>
      </c>
      <c r="E2" s="35" t="s">
        <v>62</v>
      </c>
    </row>
    <row r="3" spans="1:9" s="36" customFormat="1" ht="22.9" customHeight="1" x14ac:dyDescent="0.45">
      <c r="A3" s="37" t="s">
        <v>63</v>
      </c>
      <c r="B3" s="38">
        <v>360781.91400000005</v>
      </c>
      <c r="C3" s="38">
        <v>989554.32779050374</v>
      </c>
      <c r="D3" s="38">
        <f t="shared" ref="D3:D16" si="0">B3-C3</f>
        <v>-628772.41379050375</v>
      </c>
      <c r="E3" s="39">
        <f t="shared" ref="E3:E16" si="1">B3/C3*100-100</f>
        <v>-63.540969518514359</v>
      </c>
      <c r="F3" s="40"/>
      <c r="G3" s="40"/>
      <c r="H3" s="40"/>
      <c r="I3" s="40"/>
    </row>
    <row r="4" spans="1:9" s="36" customFormat="1" ht="22.9" customHeight="1" x14ac:dyDescent="0.45">
      <c r="A4" s="37" t="s">
        <v>64</v>
      </c>
      <c r="B4" s="38">
        <v>399497.31360000005</v>
      </c>
      <c r="C4" s="38">
        <v>399831.71580835269</v>
      </c>
      <c r="D4" s="38">
        <f t="shared" si="0"/>
        <v>-334.40220835263608</v>
      </c>
      <c r="E4" s="39">
        <f t="shared" si="1"/>
        <v>-8.3635738519788561E-2</v>
      </c>
      <c r="F4" s="40"/>
      <c r="G4" s="40"/>
      <c r="H4" s="40"/>
      <c r="I4" s="40"/>
    </row>
    <row r="5" spans="1:9" s="36" customFormat="1" ht="22.9" customHeight="1" x14ac:dyDescent="0.45">
      <c r="A5" s="37" t="s">
        <v>65</v>
      </c>
      <c r="B5" s="38">
        <v>443040.15240000008</v>
      </c>
      <c r="C5" s="38">
        <v>453024.77571772033</v>
      </c>
      <c r="D5" s="38">
        <f t="shared" si="0"/>
        <v>-9984.6233177202521</v>
      </c>
      <c r="E5" s="39">
        <f t="shared" si="1"/>
        <v>-2.2039905658364489</v>
      </c>
      <c r="F5" s="40"/>
      <c r="G5" s="40" t="s">
        <v>66</v>
      </c>
      <c r="H5" s="40"/>
      <c r="I5" s="40"/>
    </row>
    <row r="6" spans="1:9" s="36" customFormat="1" ht="22.9" customHeight="1" x14ac:dyDescent="0.45">
      <c r="A6" s="37" t="s">
        <v>67</v>
      </c>
      <c r="B6" s="38">
        <v>360958.34400000004</v>
      </c>
      <c r="C6" s="38">
        <v>363654.27532575338</v>
      </c>
      <c r="D6" s="38">
        <f t="shared" si="0"/>
        <v>-2695.9313257533358</v>
      </c>
      <c r="E6" s="39">
        <f t="shared" si="1"/>
        <v>-0.74134459806319342</v>
      </c>
      <c r="F6" s="40"/>
      <c r="G6" s="40" t="s">
        <v>68</v>
      </c>
      <c r="H6" s="40">
        <v>3150.6</v>
      </c>
      <c r="I6" s="40"/>
    </row>
    <row r="7" spans="1:9" s="36" customFormat="1" ht="22.9" customHeight="1" x14ac:dyDescent="0.45">
      <c r="A7" s="37" t="s">
        <v>69</v>
      </c>
      <c r="B7" s="38">
        <v>138523.55399999997</v>
      </c>
      <c r="C7" s="38">
        <v>373375.32798095664</v>
      </c>
      <c r="D7" s="38">
        <f t="shared" si="0"/>
        <v>-234851.77398095667</v>
      </c>
      <c r="E7" s="39">
        <f t="shared" si="1"/>
        <v>-62.899649864635634</v>
      </c>
      <c r="F7" s="40"/>
      <c r="G7" s="40" t="s">
        <v>70</v>
      </c>
      <c r="H7" s="40">
        <v>604.4</v>
      </c>
      <c r="I7" s="40"/>
    </row>
    <row r="8" spans="1:9" s="36" customFormat="1" ht="22.9" customHeight="1" x14ac:dyDescent="0.45">
      <c r="A8" s="37" t="s">
        <v>71</v>
      </c>
      <c r="B8" s="38">
        <v>0</v>
      </c>
      <c r="C8" s="38">
        <v>14611.704501758883</v>
      </c>
      <c r="D8" s="38">
        <f t="shared" si="0"/>
        <v>-14611.704501758883</v>
      </c>
      <c r="E8" s="39">
        <f t="shared" si="1"/>
        <v>-100</v>
      </c>
      <c r="F8" s="40"/>
      <c r="G8" s="40" t="s">
        <v>72</v>
      </c>
      <c r="H8" s="40">
        <v>799.11</v>
      </c>
      <c r="I8" s="40"/>
    </row>
    <row r="9" spans="1:9" s="36" customFormat="1" ht="22.9" customHeight="1" x14ac:dyDescent="0.45">
      <c r="A9" s="37" t="s">
        <v>73</v>
      </c>
      <c r="B9" s="38">
        <v>425059.63440000004</v>
      </c>
      <c r="C9" s="38">
        <v>477652.30816279398</v>
      </c>
      <c r="D9" s="38">
        <f t="shared" si="0"/>
        <v>-52592.673762793944</v>
      </c>
      <c r="E9" s="39">
        <f t="shared" si="1"/>
        <v>-11.010660445687463</v>
      </c>
      <c r="F9" s="40"/>
      <c r="G9" s="40"/>
      <c r="H9" s="40">
        <f>SUM(H6:H8)</f>
        <v>4554.1099999999997</v>
      </c>
      <c r="I9" s="40"/>
    </row>
    <row r="10" spans="1:9" s="36" customFormat="1" ht="22.9" customHeight="1" x14ac:dyDescent="0.45">
      <c r="A10" s="37" t="s">
        <v>74</v>
      </c>
      <c r="B10" s="38">
        <v>107372.44799999999</v>
      </c>
      <c r="C10" s="38">
        <v>82395.192866898375</v>
      </c>
      <c r="D10" s="38">
        <f t="shared" si="0"/>
        <v>24977.255133101615</v>
      </c>
      <c r="E10" s="39">
        <f t="shared" si="1"/>
        <v>30.313971318023391</v>
      </c>
      <c r="F10" s="40"/>
      <c r="G10" s="40"/>
      <c r="H10" s="40"/>
      <c r="I10" s="40"/>
    </row>
    <row r="11" spans="1:9" s="36" customFormat="1" ht="22.9" customHeight="1" x14ac:dyDescent="0.45">
      <c r="A11" s="37" t="s">
        <v>75</v>
      </c>
      <c r="B11" s="38">
        <v>334059.01680000004</v>
      </c>
      <c r="C11" s="38">
        <v>50274.89989058685</v>
      </c>
      <c r="D11" s="38">
        <f t="shared" si="0"/>
        <v>283784.11690941319</v>
      </c>
      <c r="E11" s="39">
        <f t="shared" si="1"/>
        <v>564.46480754215702</v>
      </c>
      <c r="F11" s="40"/>
      <c r="G11" s="40"/>
      <c r="H11" s="40"/>
      <c r="I11" s="40"/>
    </row>
    <row r="12" spans="1:9" s="36" customFormat="1" ht="22.9" customHeight="1" x14ac:dyDescent="0.45">
      <c r="A12" s="37" t="s">
        <v>76</v>
      </c>
      <c r="B12" s="38">
        <v>513037.76640000002</v>
      </c>
      <c r="C12" s="38">
        <v>545405.05983431707</v>
      </c>
      <c r="D12" s="38">
        <f t="shared" si="0"/>
        <v>-32367.293434317049</v>
      </c>
      <c r="E12" s="39">
        <f t="shared" si="1"/>
        <v>-5.9345421995442393</v>
      </c>
      <c r="F12" s="40"/>
      <c r="G12" s="40"/>
      <c r="H12" s="40"/>
      <c r="I12" s="40"/>
    </row>
    <row r="13" spans="1:9" s="36" customFormat="1" ht="22.9" customHeight="1" x14ac:dyDescent="0.45">
      <c r="A13" s="37" t="s">
        <v>77</v>
      </c>
      <c r="B13" s="38">
        <v>20793.960000000006</v>
      </c>
      <c r="C13" s="38">
        <v>156017.30052237189</v>
      </c>
      <c r="D13" s="38">
        <f t="shared" si="0"/>
        <v>-135223.34052237187</v>
      </c>
      <c r="E13" s="39">
        <f t="shared" si="1"/>
        <v>-86.672016545358517</v>
      </c>
      <c r="F13" s="40"/>
      <c r="G13" s="40"/>
      <c r="H13" s="40"/>
      <c r="I13" s="40"/>
    </row>
    <row r="14" spans="1:9" s="36" customFormat="1" ht="22.9" customHeight="1" x14ac:dyDescent="0.45">
      <c r="A14" s="37" t="s">
        <v>78</v>
      </c>
      <c r="B14" s="38">
        <v>1784540.8812000004</v>
      </c>
      <c r="C14" s="38">
        <v>1361180.9309634396</v>
      </c>
      <c r="D14" s="38">
        <f t="shared" si="0"/>
        <v>423359.95023656078</v>
      </c>
      <c r="E14" s="39">
        <f t="shared" si="1"/>
        <v>31.102400908372118</v>
      </c>
      <c r="F14" s="40"/>
      <c r="G14" s="40"/>
      <c r="H14" s="40"/>
      <c r="I14" s="40"/>
    </row>
    <row r="15" spans="1:9" s="36" customFormat="1" ht="22.9" customHeight="1" x14ac:dyDescent="0.45">
      <c r="A15" s="37" t="s">
        <v>79</v>
      </c>
      <c r="B15" s="38">
        <v>901.20000000000016</v>
      </c>
      <c r="C15" s="38">
        <v>6.1370586581839817</v>
      </c>
      <c r="D15" s="38">
        <f t="shared" si="0"/>
        <v>895.06294134181621</v>
      </c>
      <c r="E15" s="39">
        <f t="shared" si="1"/>
        <v>14584.559007729518</v>
      </c>
      <c r="F15" s="40"/>
      <c r="G15" s="40"/>
      <c r="H15" s="40"/>
      <c r="I15" s="40"/>
    </row>
    <row r="16" spans="1:9" s="36" customFormat="1" ht="22.9" customHeight="1" x14ac:dyDescent="0.45">
      <c r="A16" s="41" t="s">
        <v>80</v>
      </c>
      <c r="B16" s="42">
        <v>4888566.1848000009</v>
      </c>
      <c r="C16" s="42">
        <v>5266983.9564241124</v>
      </c>
      <c r="D16" s="42">
        <f t="shared" si="0"/>
        <v>-378417.77162411157</v>
      </c>
      <c r="E16" s="43">
        <f t="shared" si="1"/>
        <v>-7.1847147201304296</v>
      </c>
      <c r="F16" s="40"/>
      <c r="G16" s="40"/>
      <c r="H16" s="40"/>
      <c r="I16" s="40"/>
    </row>
  </sheetData>
  <mergeCells count="1">
    <mergeCell ref="A1:E1"/>
  </mergeCells>
  <pageMargins left="0.7" right="0.7" top="0.75" bottom="0.75" header="0.3" footer="0.3"/>
  <pageSetup paperSize="9" scale="34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40"/>
  <sheetViews>
    <sheetView workbookViewId="0">
      <selection activeCell="F4" sqref="F4"/>
    </sheetView>
  </sheetViews>
  <sheetFormatPr defaultColWidth="8.86328125" defaultRowHeight="13.9" x14ac:dyDescent="0.4"/>
  <cols>
    <col min="1" max="1" width="23.3984375" style="44" customWidth="1"/>
    <col min="2" max="2" width="26.3984375" style="44" customWidth="1"/>
    <col min="3" max="15" width="12.1328125" style="44" customWidth="1"/>
    <col min="16" max="16" width="8.86328125" style="44"/>
    <col min="17" max="17" width="17.86328125" style="44" customWidth="1"/>
    <col min="18" max="18" width="12.265625" style="44" customWidth="1"/>
    <col min="19" max="25" width="13.3984375" style="44" customWidth="1"/>
    <col min="26" max="16384" width="8.86328125" style="44"/>
  </cols>
  <sheetData>
    <row r="3" spans="1:24" s="45" customFormat="1" ht="13.15" x14ac:dyDescent="0.4">
      <c r="A3" s="46" t="s">
        <v>81</v>
      </c>
    </row>
    <row r="4" spans="1:24" s="47" customFormat="1" ht="11.65" x14ac:dyDescent="0.35">
      <c r="A4" s="47" t="s">
        <v>68</v>
      </c>
      <c r="B4" s="48">
        <v>3150.6</v>
      </c>
      <c r="C4" s="49"/>
    </row>
    <row r="5" spans="1:24" s="47" customFormat="1" ht="11.65" x14ac:dyDescent="0.35">
      <c r="A5" s="47" t="s">
        <v>70</v>
      </c>
      <c r="B5" s="48">
        <v>604.4</v>
      </c>
      <c r="C5" s="49"/>
    </row>
    <row r="6" spans="1:24" s="47" customFormat="1" ht="11.65" x14ac:dyDescent="0.35">
      <c r="A6" s="47" t="s">
        <v>82</v>
      </c>
      <c r="B6" s="48">
        <v>799.11</v>
      </c>
      <c r="D6" s="50"/>
    </row>
    <row r="7" spans="1:24" s="47" customFormat="1" ht="11.65" x14ac:dyDescent="0.35">
      <c r="B7" s="51">
        <f>SUM(B4:B6)</f>
        <v>4554.1099999999997</v>
      </c>
    </row>
    <row r="9" spans="1:24" s="52" customFormat="1" ht="43.35" customHeight="1" x14ac:dyDescent="0.35">
      <c r="A9" s="53" t="s">
        <v>83</v>
      </c>
      <c r="B9" s="54" t="s">
        <v>84</v>
      </c>
      <c r="C9" s="54" t="s">
        <v>85</v>
      </c>
      <c r="D9" s="54" t="s">
        <v>86</v>
      </c>
      <c r="E9" s="55" t="s">
        <v>87</v>
      </c>
      <c r="F9" s="55" t="s">
        <v>88</v>
      </c>
      <c r="G9" s="55" t="s">
        <v>89</v>
      </c>
      <c r="H9" s="55" t="s">
        <v>90</v>
      </c>
      <c r="I9" s="55" t="s">
        <v>91</v>
      </c>
      <c r="J9" s="55" t="s">
        <v>92</v>
      </c>
      <c r="K9" s="55" t="s">
        <v>93</v>
      </c>
      <c r="L9" s="55" t="s">
        <v>94</v>
      </c>
      <c r="M9" s="55" t="s">
        <v>95</v>
      </c>
      <c r="N9" s="55" t="s">
        <v>96</v>
      </c>
      <c r="O9" s="56" t="s">
        <v>97</v>
      </c>
      <c r="Q9" s="57" t="s">
        <v>83</v>
      </c>
      <c r="R9" s="58"/>
      <c r="S9" s="58" t="s">
        <v>98</v>
      </c>
      <c r="T9" s="59" t="s">
        <v>99</v>
      </c>
      <c r="U9" s="60" t="s">
        <v>100</v>
      </c>
      <c r="V9" s="60" t="s">
        <v>101</v>
      </c>
      <c r="W9" s="58" t="s">
        <v>10</v>
      </c>
      <c r="X9" s="61" t="s">
        <v>11</v>
      </c>
    </row>
    <row r="10" spans="1:24" s="52" customFormat="1" ht="13.9" customHeight="1" x14ac:dyDescent="0.35">
      <c r="A10" s="62"/>
      <c r="B10" s="63"/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Q10" s="116" t="s">
        <v>102</v>
      </c>
      <c r="R10" s="66" t="s">
        <v>103</v>
      </c>
      <c r="S10" s="67">
        <f>5.44*(B4+B5)</f>
        <v>20427.2</v>
      </c>
      <c r="T10" s="67">
        <f>S10*T12/S12</f>
        <v>40074.246847582173</v>
      </c>
      <c r="U10" s="68">
        <f>T10/(B4+B5)</f>
        <v>10.672236177784866</v>
      </c>
      <c r="V10" s="69">
        <v>5.44</v>
      </c>
      <c r="W10" s="70">
        <f t="shared" ref="W10:W19" si="0">U10-V10</f>
        <v>5.2322361777848654</v>
      </c>
      <c r="X10" s="71">
        <f t="shared" ref="X10:X19" si="1">U10/V10*100-100</f>
        <v>96.180812091633527</v>
      </c>
    </row>
    <row r="11" spans="1:24" s="52" customFormat="1" ht="13.9" customHeight="1" x14ac:dyDescent="0.35">
      <c r="A11" s="72" t="s">
        <v>104</v>
      </c>
      <c r="B11" s="73" t="s">
        <v>105</v>
      </c>
      <c r="C11" s="73">
        <v>1</v>
      </c>
      <c r="D11" s="73">
        <v>16750</v>
      </c>
      <c r="E11" s="73">
        <f>C11*D11</f>
        <v>16750</v>
      </c>
      <c r="F11" s="73">
        <v>0</v>
      </c>
      <c r="G11" s="73">
        <f>E11+F11</f>
        <v>16750</v>
      </c>
      <c r="H11" s="73">
        <f>(13890*30.2%)+(G11-13890)*15%</f>
        <v>4623.78</v>
      </c>
      <c r="I11" s="73">
        <f>(G11+H11)*0.1</f>
        <v>2137.3780000000002</v>
      </c>
      <c r="J11" s="73">
        <f>C11*(2032/12+2500/24)</f>
        <v>273.5</v>
      </c>
      <c r="K11" s="73">
        <f>C11*(3300+5500+1540)/12</f>
        <v>861.66666666666663</v>
      </c>
      <c r="L11" s="73">
        <f>C31</f>
        <v>26844.385555555556</v>
      </c>
      <c r="M11" s="73">
        <f>G11+H11+I11+J11+K11+L11</f>
        <v>51490.710222222224</v>
      </c>
      <c r="N11" s="73">
        <f>M11*95%*1%</f>
        <v>489.16174711111114</v>
      </c>
      <c r="O11" s="74">
        <f>(M11+N11)*10%</f>
        <v>5197.9871969333335</v>
      </c>
      <c r="Q11" s="125"/>
      <c r="R11" s="75" t="s">
        <v>72</v>
      </c>
      <c r="S11" s="76">
        <f>10.91*B6</f>
        <v>8718.2901000000002</v>
      </c>
      <c r="T11" s="76">
        <f>S11*T12/S12</f>
        <v>17103.612318684492</v>
      </c>
      <c r="U11" s="77">
        <f>T11/B6</f>
        <v>21.403326599197221</v>
      </c>
      <c r="V11" s="78">
        <v>10.91</v>
      </c>
      <c r="W11" s="79">
        <f t="shared" si="0"/>
        <v>10.493326599197221</v>
      </c>
      <c r="X11" s="80">
        <f t="shared" si="1"/>
        <v>96.180812091633555</v>
      </c>
    </row>
    <row r="12" spans="1:24" s="52" customFormat="1" ht="13.9" customHeight="1" x14ac:dyDescent="0.35">
      <c r="A12" s="62"/>
      <c r="B12" s="63"/>
      <c r="C12" s="63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Q12" s="117"/>
      <c r="R12" s="81" t="s">
        <v>106</v>
      </c>
      <c r="S12" s="82">
        <f>SUM(S10:S11)</f>
        <v>29145.490100000003</v>
      </c>
      <c r="T12" s="82">
        <f>M11+N11+O11</f>
        <v>57177.859166266666</v>
      </c>
      <c r="U12" s="83"/>
      <c r="V12" s="83"/>
      <c r="W12" s="81"/>
      <c r="X12" s="84"/>
    </row>
    <row r="13" spans="1:24" s="85" customFormat="1" ht="13.9" customHeight="1" x14ac:dyDescent="0.35">
      <c r="A13" s="123" t="s">
        <v>107</v>
      </c>
      <c r="B13" s="73" t="s">
        <v>108</v>
      </c>
      <c r="C13" s="73">
        <v>4</v>
      </c>
      <c r="D13" s="73">
        <v>18750</v>
      </c>
      <c r="E13" s="73">
        <f t="shared" ref="E13:E18" si="2">C13*D13</f>
        <v>75000</v>
      </c>
      <c r="F13" s="73">
        <f>E13/12</f>
        <v>6250</v>
      </c>
      <c r="G13" s="73">
        <f t="shared" ref="G13:G18" si="3">E13+F13</f>
        <v>81250</v>
      </c>
      <c r="H13" s="73">
        <f>(13890*C13*30.2%)+(G13-13890*C13)*15%</f>
        <v>20632.62</v>
      </c>
      <c r="I13" s="73">
        <f>(G13+H13)*0.05</f>
        <v>5094.1310000000003</v>
      </c>
      <c r="J13" s="73">
        <f t="shared" ref="J13:J14" si="4">C13*(4202/12+4303/24)</f>
        <v>2117.8333333333335</v>
      </c>
      <c r="K13" s="73">
        <f>C13*2950/12</f>
        <v>983.33333333333337</v>
      </c>
      <c r="L13" s="124">
        <f>C35</f>
        <v>500</v>
      </c>
      <c r="M13" s="124">
        <f>G13+G14+H13+H14+I13+I14+J13+J14+K13+K14+L13</f>
        <v>135209.78400000001</v>
      </c>
      <c r="N13" s="124">
        <f>M13*95%*1%</f>
        <v>1284.4929480000001</v>
      </c>
      <c r="O13" s="126">
        <f>(M13+N13)*10%</f>
        <v>13649.427694800002</v>
      </c>
      <c r="Q13" s="116" t="s">
        <v>78</v>
      </c>
      <c r="R13" s="66" t="s">
        <v>103</v>
      </c>
      <c r="S13" s="67">
        <f>38.5*(B4+B5)</f>
        <v>144567.5</v>
      </c>
      <c r="T13" s="67">
        <f>M13+N13+O13</f>
        <v>150143.7046428</v>
      </c>
      <c r="U13" s="68">
        <f>T13/(B4+B5)</f>
        <v>39.985007894221042</v>
      </c>
      <c r="V13" s="69">
        <v>38.5</v>
      </c>
      <c r="W13" s="70">
        <f t="shared" si="0"/>
        <v>1.4850078942210416</v>
      </c>
      <c r="X13" s="71">
        <f t="shared" si="1"/>
        <v>3.8571633616131038</v>
      </c>
    </row>
    <row r="14" spans="1:24" s="85" customFormat="1" ht="13.9" customHeight="1" x14ac:dyDescent="0.35">
      <c r="A14" s="123"/>
      <c r="B14" s="73" t="s">
        <v>109</v>
      </c>
      <c r="C14" s="73">
        <v>1</v>
      </c>
      <c r="D14" s="73">
        <v>17000</v>
      </c>
      <c r="E14" s="73">
        <f t="shared" si="2"/>
        <v>17000</v>
      </c>
      <c r="F14" s="73">
        <v>0</v>
      </c>
      <c r="G14" s="73">
        <f t="shared" si="3"/>
        <v>17000</v>
      </c>
      <c r="H14" s="73">
        <f>(13890*30.2%)+(G14-13890)*15%</f>
        <v>4661.28</v>
      </c>
      <c r="I14" s="73">
        <f>(G14+H14)*0.1</f>
        <v>2166.1280000000002</v>
      </c>
      <c r="J14" s="73">
        <f t="shared" si="4"/>
        <v>529.45833333333337</v>
      </c>
      <c r="K14" s="73">
        <f>C14*3300/12</f>
        <v>275</v>
      </c>
      <c r="L14" s="124"/>
      <c r="M14" s="124"/>
      <c r="N14" s="124"/>
      <c r="O14" s="126"/>
      <c r="Q14" s="117"/>
      <c r="R14" s="81" t="s">
        <v>106</v>
      </c>
      <c r="S14" s="82">
        <f>SUM(S13:S13)</f>
        <v>144567.5</v>
      </c>
      <c r="T14" s="82">
        <f>SUM(T13:T13)</f>
        <v>150143.7046428</v>
      </c>
      <c r="U14" s="83"/>
      <c r="V14" s="83"/>
      <c r="W14" s="81"/>
      <c r="X14" s="84"/>
    </row>
    <row r="15" spans="1:24" s="85" customFormat="1" ht="13.9" customHeight="1" x14ac:dyDescent="0.35">
      <c r="A15" s="86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Q15" s="116" t="s">
        <v>110</v>
      </c>
      <c r="R15" s="66" t="s">
        <v>68</v>
      </c>
      <c r="S15" s="67">
        <f>7.82*B4</f>
        <v>24637.691999999999</v>
      </c>
      <c r="T15" s="67">
        <f>S15*T17/S17</f>
        <v>27691.015262080822</v>
      </c>
      <c r="U15" s="68">
        <f>T15/B4</f>
        <v>8.7891243769697276</v>
      </c>
      <c r="V15" s="69">
        <v>7.82</v>
      </c>
      <c r="W15" s="70">
        <f t="shared" si="0"/>
        <v>0.96912437696972731</v>
      </c>
      <c r="X15" s="71">
        <f t="shared" si="1"/>
        <v>12.392894846160203</v>
      </c>
    </row>
    <row r="16" spans="1:24" s="85" customFormat="1" ht="12" customHeight="1" x14ac:dyDescent="0.35">
      <c r="A16" s="86" t="s">
        <v>111</v>
      </c>
      <c r="B16" s="73" t="s">
        <v>112</v>
      </c>
      <c r="C16" s="73">
        <v>1</v>
      </c>
      <c r="D16" s="73">
        <v>25200</v>
      </c>
      <c r="E16" s="73">
        <f t="shared" si="2"/>
        <v>25200</v>
      </c>
      <c r="F16" s="73">
        <f t="shared" ref="F16:F18" si="5">E16/12</f>
        <v>2100</v>
      </c>
      <c r="G16" s="73">
        <f t="shared" si="3"/>
        <v>27300</v>
      </c>
      <c r="H16" s="73">
        <f>(13890*C16*30.2%)+(G16-13890*C16)*15%</f>
        <v>6206.28</v>
      </c>
      <c r="I16" s="73">
        <f>(G16+H16)*0.1</f>
        <v>3350.6280000000002</v>
      </c>
      <c r="J16" s="73">
        <f>C16*(4911/12+2448/24)</f>
        <v>511.25</v>
      </c>
      <c r="K16" s="73">
        <v>0</v>
      </c>
      <c r="L16" s="73">
        <v>0</v>
      </c>
      <c r="M16" s="73">
        <f>G16+H16+I16+J16+K16+L16</f>
        <v>37368.157999999996</v>
      </c>
      <c r="N16" s="73">
        <f>M16*95%*1%</f>
        <v>354.997501</v>
      </c>
      <c r="O16" s="74">
        <f>(M16+N16)*10%</f>
        <v>3772.3155500999997</v>
      </c>
      <c r="P16" s="87"/>
      <c r="Q16" s="125"/>
      <c r="R16" s="75" t="s">
        <v>72</v>
      </c>
      <c r="S16" s="76">
        <f>15.37*B6</f>
        <v>12282.3207</v>
      </c>
      <c r="T16" s="76">
        <f>S16*T17/S17</f>
        <v>13804.45578901917</v>
      </c>
      <c r="U16" s="77">
        <f>T16/B6</f>
        <v>17.274787937854825</v>
      </c>
      <c r="V16" s="78">
        <v>15.37</v>
      </c>
      <c r="W16" s="79">
        <f t="shared" si="0"/>
        <v>1.9047879378548256</v>
      </c>
      <c r="X16" s="80">
        <f t="shared" si="1"/>
        <v>12.392894846160218</v>
      </c>
    </row>
    <row r="17" spans="1:24" s="85" customFormat="1" ht="14.45" customHeight="1" x14ac:dyDescent="0.35">
      <c r="A17" s="86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87"/>
      <c r="Q17" s="117"/>
      <c r="R17" s="81" t="s">
        <v>106</v>
      </c>
      <c r="S17" s="82">
        <f>SUM(S15:S16)</f>
        <v>36920.012699999999</v>
      </c>
      <c r="T17" s="82">
        <f>M16+N16+O16</f>
        <v>41495.471051099994</v>
      </c>
      <c r="U17" s="83"/>
      <c r="V17" s="83"/>
      <c r="W17" s="81"/>
      <c r="X17" s="84"/>
    </row>
    <row r="18" spans="1:24" s="85" customFormat="1" ht="14.45" customHeight="1" x14ac:dyDescent="0.35">
      <c r="A18" s="86" t="s">
        <v>113</v>
      </c>
      <c r="B18" s="88" t="s">
        <v>114</v>
      </c>
      <c r="C18" s="73">
        <v>1</v>
      </c>
      <c r="D18" s="73">
        <v>28000</v>
      </c>
      <c r="E18" s="73">
        <f t="shared" si="2"/>
        <v>28000</v>
      </c>
      <c r="F18" s="73">
        <f t="shared" si="5"/>
        <v>2333.3333333333335</v>
      </c>
      <c r="G18" s="73">
        <f t="shared" si="3"/>
        <v>30333.333333333332</v>
      </c>
      <c r="H18" s="73">
        <f>(13890*C18*30.2%)+(G18-13890*C18)*15%</f>
        <v>6661.2799999999988</v>
      </c>
      <c r="I18" s="73">
        <f>(G18+H18)*0.1</f>
        <v>3699.4613333333327</v>
      </c>
      <c r="J18" s="73">
        <f>C18*(4202/12+4303/24)</f>
        <v>529.45833333333337</v>
      </c>
      <c r="K18" s="73">
        <v>0</v>
      </c>
      <c r="L18" s="73">
        <f>C40</f>
        <v>5000</v>
      </c>
      <c r="M18" s="73">
        <f>G18+H18+I18+J18+K18+L18</f>
        <v>46223.532999999996</v>
      </c>
      <c r="N18" s="73">
        <f>M18*95%*1%</f>
        <v>439.12356349999993</v>
      </c>
      <c r="O18" s="74">
        <f>(M18+N18)*10%</f>
        <v>4666.2656563499995</v>
      </c>
      <c r="Q18" s="116" t="s">
        <v>115</v>
      </c>
      <c r="R18" s="66" t="s">
        <v>68</v>
      </c>
      <c r="S18" s="67">
        <f>7.37*B4</f>
        <v>23219.921999999999</v>
      </c>
      <c r="T18" s="67">
        <f>S18*T20/S20</f>
        <v>39622.973346386483</v>
      </c>
      <c r="U18" s="68">
        <f t="shared" ref="U18:U19" si="6">T18/B4</f>
        <v>12.576326206559539</v>
      </c>
      <c r="V18" s="69">
        <v>7.37</v>
      </c>
      <c r="W18" s="70">
        <f t="shared" si="0"/>
        <v>5.206326206559539</v>
      </c>
      <c r="X18" s="71">
        <f t="shared" si="1"/>
        <v>70.642146629030378</v>
      </c>
    </row>
    <row r="19" spans="1:24" s="85" customFormat="1" ht="12" customHeight="1" x14ac:dyDescent="0.3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91"/>
      <c r="N19" s="91"/>
      <c r="O19" s="92"/>
      <c r="Q19" s="125"/>
      <c r="R19" s="75" t="s">
        <v>70</v>
      </c>
      <c r="S19" s="76">
        <f>11.35*B5</f>
        <v>6859.94</v>
      </c>
      <c r="T19" s="76">
        <f>S19*T20/S20</f>
        <v>11705.948873463507</v>
      </c>
      <c r="U19" s="77">
        <f t="shared" si="6"/>
        <v>19.367883642394951</v>
      </c>
      <c r="V19" s="78">
        <v>11.35</v>
      </c>
      <c r="W19" s="79">
        <f t="shared" si="0"/>
        <v>8.0178836423949509</v>
      </c>
      <c r="X19" s="80">
        <f t="shared" si="1"/>
        <v>70.642146629030407</v>
      </c>
    </row>
    <row r="20" spans="1:24" s="93" customFormat="1" ht="13.35" customHeight="1" x14ac:dyDescent="0.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Q20" s="117"/>
      <c r="R20" s="81" t="s">
        <v>106</v>
      </c>
      <c r="S20" s="82">
        <f>SUM(S18:S19)</f>
        <v>30079.861999999997</v>
      </c>
      <c r="T20" s="82">
        <f>M18+N18+O18</f>
        <v>51328.922219849992</v>
      </c>
      <c r="U20" s="83"/>
      <c r="V20" s="83"/>
      <c r="W20" s="81"/>
      <c r="X20" s="84"/>
    </row>
    <row r="21" spans="1:24" ht="13.35" customHeight="1" x14ac:dyDescent="0.4"/>
    <row r="22" spans="1:24" ht="21" customHeight="1" x14ac:dyDescent="0.4">
      <c r="A22" s="118" t="s">
        <v>116</v>
      </c>
      <c r="B22" s="94" t="s">
        <v>83</v>
      </c>
      <c r="C22" s="95" t="s">
        <v>117</v>
      </c>
    </row>
    <row r="23" spans="1:24" ht="24.6" customHeight="1" x14ac:dyDescent="0.4">
      <c r="A23" s="119"/>
      <c r="B23" s="121" t="s">
        <v>102</v>
      </c>
      <c r="C23" s="122"/>
    </row>
    <row r="24" spans="1:24" ht="23.25" x14ac:dyDescent="0.4">
      <c r="A24" s="119"/>
      <c r="B24" s="96" t="s">
        <v>118</v>
      </c>
      <c r="C24" s="97">
        <v>1296</v>
      </c>
    </row>
    <row r="25" spans="1:24" x14ac:dyDescent="0.4">
      <c r="A25" s="119"/>
      <c r="B25" s="98" t="s">
        <v>119</v>
      </c>
      <c r="C25" s="99">
        <v>7742.83</v>
      </c>
    </row>
    <row r="26" spans="1:24" ht="23.25" x14ac:dyDescent="0.4">
      <c r="A26" s="119"/>
      <c r="B26" s="98" t="s">
        <v>120</v>
      </c>
      <c r="C26" s="99">
        <f>24000/12</f>
        <v>2000</v>
      </c>
    </row>
    <row r="27" spans="1:24" ht="46.5" x14ac:dyDescent="0.4">
      <c r="A27" s="119"/>
      <c r="B27" s="98" t="s">
        <v>121</v>
      </c>
      <c r="C27" s="99">
        <f>40000/12</f>
        <v>3333.3333333333335</v>
      </c>
    </row>
    <row r="28" spans="1:24" ht="34.9" x14ac:dyDescent="0.4">
      <c r="A28" s="119"/>
      <c r="B28" s="100" t="s">
        <v>122</v>
      </c>
      <c r="C28" s="101">
        <f>50000/36</f>
        <v>1388.8888888888889</v>
      </c>
    </row>
    <row r="29" spans="1:24" ht="23.25" x14ac:dyDescent="0.4">
      <c r="A29" s="119"/>
      <c r="B29" s="100" t="s">
        <v>123</v>
      </c>
      <c r="C29" s="101">
        <f>70000/12</f>
        <v>5833.333333333333</v>
      </c>
    </row>
    <row r="30" spans="1:24" x14ac:dyDescent="0.4">
      <c r="A30" s="119"/>
      <c r="B30" s="100" t="s">
        <v>124</v>
      </c>
      <c r="C30" s="101">
        <f>63000/12</f>
        <v>5250</v>
      </c>
    </row>
    <row r="31" spans="1:24" ht="24.6" customHeight="1" x14ac:dyDescent="0.4">
      <c r="A31" s="119"/>
      <c r="B31" s="102" t="s">
        <v>125</v>
      </c>
      <c r="C31" s="103">
        <f>SUM(C24:C30)</f>
        <v>26844.385555555556</v>
      </c>
    </row>
    <row r="32" spans="1:24" x14ac:dyDescent="0.4">
      <c r="A32" s="119"/>
      <c r="B32" s="104"/>
      <c r="C32" s="105"/>
    </row>
    <row r="33" spans="1:3" ht="24.6" customHeight="1" x14ac:dyDescent="0.4">
      <c r="A33" s="119"/>
      <c r="B33" s="121" t="s">
        <v>78</v>
      </c>
      <c r="C33" s="122"/>
    </row>
    <row r="34" spans="1:3" x14ac:dyDescent="0.4">
      <c r="A34" s="119"/>
      <c r="B34" s="98" t="s">
        <v>126</v>
      </c>
      <c r="C34" s="99">
        <f>6000/12</f>
        <v>500</v>
      </c>
    </row>
    <row r="35" spans="1:3" ht="22.35" customHeight="1" x14ac:dyDescent="0.4">
      <c r="A35" s="119"/>
      <c r="B35" s="102" t="s">
        <v>125</v>
      </c>
      <c r="C35" s="103">
        <f>SUM(C34:C34)</f>
        <v>500</v>
      </c>
    </row>
    <row r="36" spans="1:3" x14ac:dyDescent="0.4">
      <c r="A36" s="119"/>
      <c r="B36" s="106"/>
      <c r="C36" s="107"/>
    </row>
    <row r="37" spans="1:3" ht="25.35" customHeight="1" x14ac:dyDescent="0.4">
      <c r="A37" s="119"/>
      <c r="B37" s="114" t="s">
        <v>67</v>
      </c>
      <c r="C37" s="115"/>
    </row>
    <row r="38" spans="1:3" ht="35.450000000000003" customHeight="1" x14ac:dyDescent="0.4">
      <c r="A38" s="119"/>
      <c r="B38" s="98" t="s">
        <v>127</v>
      </c>
      <c r="C38" s="99">
        <f t="shared" ref="C38:C39" si="7">30000/12</f>
        <v>2500</v>
      </c>
    </row>
    <row r="39" spans="1:3" ht="23.25" x14ac:dyDescent="0.4">
      <c r="A39" s="119"/>
      <c r="B39" s="108" t="s">
        <v>128</v>
      </c>
      <c r="C39" s="109">
        <f t="shared" si="7"/>
        <v>2500</v>
      </c>
    </row>
    <row r="40" spans="1:3" ht="21.6" customHeight="1" x14ac:dyDescent="0.4">
      <c r="A40" s="120"/>
      <c r="B40" s="102" t="s">
        <v>125</v>
      </c>
      <c r="C40" s="103">
        <f>SUM(C38:C39)</f>
        <v>5000</v>
      </c>
    </row>
  </sheetData>
  <mergeCells count="13">
    <mergeCell ref="Q10:Q12"/>
    <mergeCell ref="Q15:Q17"/>
    <mergeCell ref="Q18:Q20"/>
    <mergeCell ref="M13:M14"/>
    <mergeCell ref="N13:N14"/>
    <mergeCell ref="O13:O14"/>
    <mergeCell ref="B37:C37"/>
    <mergeCell ref="Q13:Q14"/>
    <mergeCell ref="A22:A40"/>
    <mergeCell ref="B23:C23"/>
    <mergeCell ref="B33:C33"/>
    <mergeCell ref="A13:A14"/>
    <mergeCell ref="L13:L1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Жилье</vt:lpstr>
      <vt:lpstr>Нежилье</vt:lpstr>
      <vt:lpstr>Паркинг</vt:lpstr>
      <vt:lpstr>Достаточность по ОСС</vt:lpstr>
      <vt:lpstr>Достаточность по бюджету</vt:lpstr>
      <vt:lpstr>Разъяснения</vt:lpstr>
      <vt:lpstr>Жилье!Область_печати</vt:lpstr>
      <vt:lpstr>Нежилье!Область_печати</vt:lpstr>
      <vt:lpstr>Паркинг!Область_печати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Пользователь Windows</cp:lastModifiedBy>
  <cp:revision>2</cp:revision>
  <dcterms:created xsi:type="dcterms:W3CDTF">2021-11-24T06:52:31Z</dcterms:created>
  <dcterms:modified xsi:type="dcterms:W3CDTF">2022-04-22T10:19:56Z</dcterms:modified>
</cp:coreProperties>
</file>