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UsrProfiles\kahrumanova\Downloads\"/>
    </mc:Choice>
  </mc:AlternateContent>
  <xr:revisionPtr revIDLastSave="0" documentId="13_ncr:1_{22A56EC0-45F6-44B8-8F0F-AC2D36DBFC48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Монблан жилье" sheetId="3" r:id="rId1"/>
    <sheet name="Монблан нежилье" sheetId="2" r:id="rId2"/>
    <sheet name="Монблан паркинг" sheetId="1" r:id="rId3"/>
  </sheets>
  <externalReferences>
    <externalReference r:id="rId4"/>
  </externalReferences>
  <definedNames>
    <definedName name="f" localSheetId="2" hidden="1">#REF!</definedName>
    <definedName name="f" hidden="1">#REF!</definedName>
    <definedName name="limcount" hidden="1">1</definedName>
    <definedName name="Print_Area">#REF!</definedName>
    <definedName name="Z_0885457D_12CF_4923_864D_998BA35CE01D_.wvu.Cols" localSheetId="2" hidden="1">#REF!</definedName>
    <definedName name="Z_0885457D_12CF_4923_864D_998BA35CE01D_.wvu.Cols" hidden="1">#REF!</definedName>
    <definedName name="Z_0885457D_12CF_4923_864D_998BA35CE01D_.wvu.Rows" localSheetId="2" hidden="1">#REF!</definedName>
    <definedName name="Z_0885457D_12CF_4923_864D_998BA35CE01D_.wvu.Rows" hidden="1">#REF!</definedName>
    <definedName name="Z_144EA558_4B8B_4239_858D_3D3B320E64FA_.wvu.Cols" localSheetId="2" hidden="1">#REF!</definedName>
    <definedName name="Z_144EA558_4B8B_4239_858D_3D3B320E64FA_.wvu.Cols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Август" localSheetId="2" hidden="1">#REF!</definedName>
    <definedName name="Август" hidden="1">#REF!</definedName>
    <definedName name="варш" localSheetId="2">#REF!</definedName>
    <definedName name="варш">#REF!</definedName>
    <definedName name="лазурное" localSheetId="2">#REF!</definedName>
    <definedName name="лазурное">#REF!</definedName>
    <definedName name="мир" localSheetId="2">#REF!</definedName>
    <definedName name="мир">#REF!</definedName>
    <definedName name="монблан" localSheetId="2" hidden="1">#REF!</definedName>
    <definedName name="монблан" hidden="1">#REF!</definedName>
    <definedName name="_xlnm.Print_Area" localSheetId="2">'Монблан паркинг'!$C$1:$O$36</definedName>
    <definedName name="опра" hidden="1">#REF!</definedName>
    <definedName name="ппп" localSheetId="2">#REF!</definedName>
    <definedName name="ппп">#REF!</definedName>
    <definedName name="х_265" localSheetId="2" hidden="1">#REF!</definedName>
    <definedName name="х_265" hidden="1">#REF!</definedName>
    <definedName name="юз" localSheetId="2" hidden="1">#REF!</definedName>
    <definedName name="юз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4" i="3"/>
  <c r="E33" i="3"/>
  <c r="F33" i="3" s="1"/>
  <c r="J33" i="3" s="1"/>
  <c r="E30" i="3"/>
  <c r="F30" i="3" s="1"/>
  <c r="J30" i="3" s="1"/>
  <c r="E26" i="3"/>
  <c r="F26" i="3" s="1"/>
  <c r="J26" i="3" s="1"/>
  <c r="G25" i="3"/>
  <c r="E25" i="3"/>
  <c r="F25" i="3" s="1"/>
  <c r="J25" i="3" s="1"/>
  <c r="J24" i="3"/>
  <c r="F21" i="3"/>
  <c r="J21" i="3" s="1"/>
  <c r="F20" i="3"/>
  <c r="J20" i="3" s="1"/>
  <c r="E19" i="3"/>
  <c r="F19" i="3" s="1"/>
  <c r="J19" i="3" s="1"/>
  <c r="E18" i="3"/>
  <c r="F18" i="3" s="1"/>
  <c r="J18" i="3" s="1"/>
  <c r="E17" i="3"/>
  <c r="F17" i="3" s="1"/>
  <c r="J17" i="3" s="1"/>
  <c r="E16" i="3"/>
  <c r="F16" i="3" s="1"/>
  <c r="J16" i="3" s="1"/>
  <c r="J15" i="3"/>
  <c r="I15" i="3"/>
  <c r="G15" i="3"/>
  <c r="F15" i="3"/>
  <c r="E15" i="3"/>
  <c r="K33" i="2"/>
  <c r="K30" i="2"/>
  <c r="F29" i="2"/>
  <c r="G29" i="2" s="1"/>
  <c r="K29" i="2" s="1"/>
  <c r="F24" i="2"/>
  <c r="G24" i="2" s="1"/>
  <c r="K24" i="2" s="1"/>
  <c r="K23" i="2"/>
  <c r="G20" i="2"/>
  <c r="K20" i="2" s="1"/>
  <c r="G19" i="2"/>
  <c r="K19" i="2" s="1"/>
  <c r="F18" i="2"/>
  <c r="G18" i="2" s="1"/>
  <c r="K18" i="2" s="1"/>
  <c r="F17" i="2"/>
  <c r="G17" i="2" s="1"/>
  <c r="K17" i="2" s="1"/>
  <c r="F16" i="2"/>
  <c r="G16" i="2" s="1"/>
  <c r="K16" i="2" s="1"/>
  <c r="K15" i="2"/>
  <c r="J15" i="2"/>
  <c r="H15" i="2"/>
  <c r="G15" i="2"/>
  <c r="F15" i="2"/>
  <c r="L36" i="1"/>
  <c r="G34" i="1"/>
  <c r="H34" i="1" s="1"/>
  <c r="L34" i="1" s="1"/>
  <c r="L33" i="1"/>
  <c r="G30" i="1"/>
  <c r="H30" i="1" s="1"/>
  <c r="L30" i="1" s="1"/>
  <c r="G26" i="1"/>
  <c r="H26" i="1" s="1"/>
  <c r="L26" i="1" s="1"/>
  <c r="L24" i="1"/>
  <c r="L23" i="1"/>
  <c r="H20" i="1"/>
  <c r="L20" i="1" s="1"/>
  <c r="G18" i="1"/>
  <c r="H18" i="1" s="1"/>
  <c r="L18" i="1" s="1"/>
  <c r="G17" i="1"/>
  <c r="H17" i="1" s="1"/>
  <c r="L17" i="1" s="1"/>
  <c r="G16" i="1"/>
  <c r="H16" i="1" s="1"/>
  <c r="L16" i="1" s="1"/>
  <c r="G15" i="1"/>
  <c r="H15" i="1" s="1"/>
  <c r="L15" i="1" s="1"/>
  <c r="L14" i="1"/>
  <c r="K14" i="1"/>
  <c r="I14" i="1"/>
  <c r="H14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tc={00B80073-0044-409E-89E7-004A00F4000D}</author>
    <author>tc={0014002A-00F5-4FE7-B870-005B00F2006A}</author>
    <author>tc={00C60016-008E-4307-8A4F-00B70001005C}</author>
  </authors>
  <commentList>
    <comment ref="G18" authorId="0" shapeId="0" xr:uid="{4BF50A9B-3336-4D33-8F06-0289361B77BE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6
 уб.
</t>
        </r>
      </text>
    </comment>
    <comment ref="G19" authorId="1" shapeId="0" xr:uid="{615169C9-CBB3-4802-A5DE-7C38919D9364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2,5 дворника
</t>
        </r>
      </text>
    </comment>
    <comment ref="G33" authorId="2" shapeId="0" xr:uid="{D9F43C85-186B-413F-8BF3-211B4DE8A807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дисп сомещ. С паркинг.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tc={00780059-0010-4B94-ACA9-00AF009900F2}</author>
    <author>tc={003C003F-00C5-4862-B642-000B00F80084}</author>
  </authors>
  <commentList>
    <comment ref="H18" authorId="0" shapeId="0" xr:uid="{D5D8E4DE-3CBC-48C9-B903-72BCA1E91B51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2,5 дворника
</t>
        </r>
      </text>
    </comment>
    <comment ref="H29" authorId="1" shapeId="0" xr:uid="{B0EB5D1C-562E-4AEE-A663-67E4D622E858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дисп сомещ. С паркинг.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tc={001700C9-00BF-4673-9D8A-00CA00F100C2}</author>
    <author>tc={00310045-00ED-49D5-9D0F-001000540090}</author>
    <author>tc={00650043-006B-49E8-9983-0083004D00B7}</author>
    <author>tc={007B00B0-0050-40A6-B943-003400A800A4}</author>
  </authors>
  <commentList>
    <comment ref="I17" authorId="0" shapeId="0" xr:uid="{001700C9-00BF-4673-9D8A-00CA00F100C2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2,5 дворника
</t>
        </r>
      </text>
    </comment>
    <comment ref="I18" authorId="1" shapeId="0" xr:uid="{00310045-00ED-49D5-9D0F-001000540090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2,5 дворника
</t>
        </r>
      </text>
    </comment>
    <comment ref="I30" authorId="2" shapeId="0" xr:uid="{00650043-006B-49E8-9983-0083004D00B7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дисп сомещ. С паркинг.
</t>
        </r>
      </text>
    </comment>
    <comment ref="I34" authorId="3" shapeId="0" xr:uid="{007B00B0-0050-40A6-B943-003400A800A4}">
      <text>
        <r>
          <rPr>
            <b/>
            <sz val="9"/>
            <rFont val="Tahoma"/>
          </rPr>
          <t>Strunnikova:</t>
        </r>
        <r>
          <rPr>
            <sz val="9"/>
            <rFont val="Tahoma"/>
          </rPr>
          <t xml:space="preserve">
дисп сомещ. С паркинг.
</t>
        </r>
      </text>
    </comment>
  </commentList>
</comments>
</file>

<file path=xl/sharedStrings.xml><?xml version="1.0" encoding="utf-8"?>
<sst xmlns="http://schemas.openxmlformats.org/spreadsheetml/2006/main" count="285" uniqueCount="96">
  <si>
    <t>Приложение № 2 к материалам собрания</t>
  </si>
  <si>
    <t>Общество с ограниченной ответственностью</t>
  </si>
  <si>
    <t>"Управляющая Компания "Космо Сервис Монблан Менеджмент"</t>
  </si>
  <si>
    <t>ПРЕЙСКУРАНТ</t>
  </si>
  <si>
    <t>для владельцев машиномест по адресу: Б.Сампсониевский пр.,  д.4-6</t>
  </si>
  <si>
    <t xml:space="preserve"> Площадь- 37415,20</t>
  </si>
  <si>
    <t>ср.мес.</t>
  </si>
  <si>
    <t>Наименование</t>
  </si>
  <si>
    <t>Сокращ.наимен. в квитанции</t>
  </si>
  <si>
    <t>Ед. измерения (в месяц)</t>
  </si>
  <si>
    <t>сумма</t>
  </si>
  <si>
    <t>Тариф            УК по бюджету</t>
  </si>
  <si>
    <t>Тариф          до 01.09.12г.</t>
  </si>
  <si>
    <t>Тариф</t>
  </si>
  <si>
    <t>Тариф Городской</t>
  </si>
  <si>
    <t>Отклонения</t>
  </si>
  <si>
    <t>Составляющие цены услуг</t>
  </si>
  <si>
    <t>кол-во шт.ед.</t>
  </si>
  <si>
    <t xml:space="preserve">Основание
</t>
  </si>
  <si>
    <t>I</t>
  </si>
  <si>
    <t>Содержание и ремонт паркинга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</si>
  <si>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Содержание общего имущества в многоквартирном доме</t>
    </r>
  </si>
  <si>
    <t>Содерж.общ.имущества</t>
  </si>
  <si>
    <t>руб./кв.м</t>
  </si>
  <si>
    <t>Зарплата и налог с зарплаты управляющего</t>
  </si>
  <si>
    <t>Услуга,рассчитана в соответствии со стандартом обслуживания, на основании договора управления</t>
  </si>
  <si>
    <t xml:space="preserve">  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</si>
  <si>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Текущий ремонт общего имущества в многоквартирном доме</t>
    </r>
  </si>
  <si>
    <t>Текущ.ремонт общ.имущ.</t>
  </si>
  <si>
    <t>Инструмент службы эксплуатации объекта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</si>
  <si>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Уборка территории автостоянки</t>
    </r>
  </si>
  <si>
    <t>Уборка тер.автостоянки</t>
  </si>
  <si>
    <t>Зарплата и налог с зарплаты уборщиков территории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</si>
  <si>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Санитарное содержание придомовой территории</t>
    </r>
  </si>
  <si>
    <t>Санит.содерж. придом.терр.</t>
  </si>
  <si>
    <t>руб. /кв.м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</si>
  <si>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контроля управления доступом и видеонаблюдения</t>
    </r>
  </si>
  <si>
    <t>Обсл.сист.видеонабл.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</si>
  <si>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систем автоматической противопожарной защиты </t>
    </r>
  </si>
  <si>
    <t>Обсл.авт. противопож.защ.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</si>
  <si>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объединенных диспетчерских систем </t>
    </r>
  </si>
  <si>
    <t>Обсл.объед. дисп.систем</t>
  </si>
  <si>
    <t>Материал  на обслуживание слаботочных систем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</si>
  <si>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узла учета тепловой энергии, холодной воды, электрической энергии </t>
    </r>
  </si>
  <si>
    <t>Обсл.узла уч. т/эн, хол.воды, э/эн</t>
  </si>
  <si>
    <t>Материал на обслуживание тепловых систем</t>
  </si>
  <si>
    <t>8шт.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</si>
  <si>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индивидуального теплового пункта   </t>
    </r>
  </si>
  <si>
    <t>Обсл.инд. тепл.пункта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</si>
  <si>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общеобменной вентиляции</t>
    </r>
  </si>
  <si>
    <t>Обсл.сист.общеобм.вентил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</si>
  <si>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сигнализации загазованности</t>
    </r>
  </si>
  <si>
    <t>Обсл.сист.сигнализ.загаз.</t>
  </si>
  <si>
    <r>
      <t>·</t>
    </r>
    <r>
      <rPr>
        <sz val="11"/>
        <color indexed="64"/>
        <rFont val="Times New Roman"/>
      </rPr>
      <t>  </t>
    </r>
    <r>
      <rPr>
        <i/>
        <sz val="11"/>
        <color indexed="64"/>
        <rFont val="Arial"/>
      </rPr>
      <t xml:space="preserve">Управление многоквартирным домом в том числе 
-бухгалтерское  сопровождение: расчет квартирной платы, расчет льгот, проведение сверок, перерасчетов,  учет поступлений,  ведение бухгалтерского и налогового учета.
-сопровождение юридического и договорного отделов, контроль исполнения договоров с ресурсоснабжающими организациями
-административно-хозяйственная работа
</t>
    </r>
  </si>
  <si>
    <t>Управл.многокв.домом</t>
  </si>
  <si>
    <t>Управленческие расходы Управляющей Компании</t>
  </si>
  <si>
    <t>Зарплата и налог с зарплаты бухгалтеров</t>
  </si>
  <si>
    <t>Единый налог</t>
  </si>
  <si>
    <t>Налог на имущество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</si>
  <si>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Служба охраны</t>
    </r>
  </si>
  <si>
    <t>Служба охраны</t>
  </si>
  <si>
    <t>Зарплата и налог с зарплаты службы диспетчеров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</si>
  <si>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фонтанного комплекса</t>
    </r>
  </si>
  <si>
    <t>Обсл.фонтанн.компл.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</si>
  <si>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подсветки здания</t>
    </r>
  </si>
  <si>
    <t>Обсл.подсветки здания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</si>
  <si>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водяного пожаротушения</t>
    </r>
  </si>
  <si>
    <t>Обсл.сист. вод.пожаротуш.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</si>
  <si>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Аварийно-диспетчерская служба</t>
    </r>
  </si>
  <si>
    <t>Авар.-дисп.служба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</si>
  <si>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автоматических ворот</t>
    </r>
  </si>
  <si>
    <t>Обсл.автомат.ворот</t>
  </si>
  <si>
    <r>
      <t>·</t>
    </r>
    <r>
      <rPr>
        <sz val="11"/>
        <color indexed="64"/>
        <rFont val="Times New Roman"/>
      </rPr>
      <t xml:space="preserve">  </t>
    </r>
    <r>
      <rPr>
        <i/>
        <sz val="11"/>
        <color indexed="64"/>
        <rFont val="Arial"/>
      </rPr>
      <t>Вознаграждение за организацию предоставления и оплату коммунальных услуг</t>
    </r>
  </si>
  <si>
    <t>Вознагр.за орг.коммун.услуг</t>
  </si>
  <si>
    <t>ТАРИФНЫЙ ПЛАН ЦЕН НА УСЛУГИ И РАБОТЫ с 01.01.2023</t>
  </si>
  <si>
    <t>для владельцев нежилых помещений по адресу: Б. Сампсониевский пр., д. 4-6</t>
  </si>
  <si>
    <t>Содержание и ремонт нежилого помещения</t>
  </si>
  <si>
    <t>Распоряжение Комитета по тарифам СПб №145-р от 29.11.2021г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</si>
  <si>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Эксплуатация коллективных приборов учета  тепловой энергии , холодной воды, электрической энергии 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</si>
  <si>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Мытье витражного остекления, окон квартир с внешней стороны здания</t>
    </r>
  </si>
  <si>
    <t>ТАРИФНЫЙ ПЛАН НА УСЛУГИ И РАБОТЫ с 01.01.2023</t>
  </si>
  <si>
    <t>Общества с ограниченной ответственностью</t>
  </si>
  <si>
    <t>"Управляющая Комапния "Космо Сервис Монблан Менеджмент"</t>
  </si>
  <si>
    <t>для владельцев жилых помещений по адресу: Б. Сампсониевский пр., д. 4-6</t>
  </si>
  <si>
    <t xml:space="preserve">Тариф </t>
  </si>
  <si>
    <t>Содержание и ремонт жилого помещения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</si>
  <si>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Уборка мест общего пользования</t>
    </r>
  </si>
  <si>
    <t>Зарплата и налог с зарплаты уборщиков мест общего пользования</t>
  </si>
  <si>
    <t>Услуга,рассчитана в соответствии со стандартом обслуживания, на основании договора  управления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</si>
  <si>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объединенных диспетчерских систем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</si>
  <si>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Обслуживание индивидуального теплового пункта  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</si>
  <si>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Обслуживание, освидетельствование, страхование  лифтов</t>
    </r>
  </si>
  <si>
    <t>Страхование лифтов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</si>
  <si>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Служба консьержей</t>
    </r>
  </si>
  <si>
    <t>Зарплата и налог с зарплаты службы консьержей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</si>
  <si>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Служба регистрационного учета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</si>
</sst>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E+00"/>
  </numFmts>
  <fonts count="27" x14ac:knownFonts="1">
    <font>
      <sz val="11"/>
      <color theme="1"/>
      <name val="Calibri"/>
      <scheme val="minor"/>
    </font>
    <font>
      <sz val="11"/>
      <color indexed="64"/>
      <name val="Calibri"/>
    </font>
    <font>
      <sz val="10"/>
      <name val="Arial Cyr"/>
    </font>
    <font>
      <sz val="11"/>
      <name val="Calibri"/>
    </font>
    <font>
      <sz val="11"/>
      <color indexed="65"/>
      <name val="Calibri"/>
    </font>
    <font>
      <b/>
      <sz val="14"/>
      <name val="Times New Roman"/>
    </font>
    <font>
      <b/>
      <sz val="16"/>
      <color indexed="2"/>
      <name val="Calibri"/>
    </font>
    <font>
      <b/>
      <i/>
      <sz val="14"/>
      <color indexed="64"/>
      <name val="Arial"/>
    </font>
    <font>
      <b/>
      <i/>
      <sz val="16"/>
      <color indexed="64"/>
      <name val="Arial"/>
    </font>
    <font>
      <b/>
      <i/>
      <sz val="10"/>
      <color indexed="65"/>
      <name val="Arial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2"/>
      <name val="Calibri"/>
    </font>
    <font>
      <b/>
      <sz val="12"/>
      <name val="Calibri"/>
    </font>
    <font>
      <b/>
      <i/>
      <sz val="12"/>
      <color indexed="64"/>
      <name val="Times New Roman"/>
    </font>
    <font>
      <sz val="11"/>
      <color indexed="64"/>
      <name val="Symbol"/>
    </font>
    <font>
      <i/>
      <sz val="11"/>
      <color indexed="64"/>
      <name val="Arial"/>
    </font>
    <font>
      <i/>
      <sz val="10"/>
      <color indexed="64"/>
      <name val="Arial"/>
    </font>
    <font>
      <i/>
      <sz val="12"/>
      <name val="Calibri"/>
    </font>
    <font>
      <b/>
      <i/>
      <sz val="9"/>
      <color indexed="64"/>
      <name val="Arial"/>
    </font>
    <font>
      <sz val="10"/>
      <name val="Calibri"/>
    </font>
    <font>
      <i/>
      <sz val="10"/>
      <name val="Calibri"/>
    </font>
    <font>
      <sz val="10"/>
      <color indexed="64"/>
      <name val="Calibri"/>
    </font>
    <font>
      <sz val="11"/>
      <color indexed="64"/>
      <name val="Times New Roman"/>
    </font>
    <font>
      <b/>
      <sz val="9"/>
      <name val="Tahoma"/>
    </font>
    <font>
      <sz val="9"/>
      <name val="Tahoma"/>
    </font>
    <font>
      <i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Protection="0"/>
  </cellStyleXfs>
  <cellXfs count="9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left" wrapText="1"/>
    </xf>
    <xf numFmtId="0" fontId="1" fillId="0" borderId="0" xfId="1" applyAlignment="1">
      <alignment horizontal="centerContinuous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" fillId="0" borderId="0" xfId="1" applyAlignment="1">
      <alignment horizontal="center" vertical="center"/>
    </xf>
    <xf numFmtId="4" fontId="1" fillId="0" borderId="0" xfId="1" applyNumberFormat="1" applyAlignment="1">
      <alignment vertical="center"/>
    </xf>
    <xf numFmtId="0" fontId="10" fillId="0" borderId="1" xfId="1" applyFont="1" applyBorder="1" applyAlignment="1">
      <alignment horizont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13" fillId="2" borderId="6" xfId="1" applyFont="1" applyFill="1" applyBorder="1"/>
    <xf numFmtId="0" fontId="14" fillId="0" borderId="7" xfId="1" applyFont="1" applyBorder="1" applyAlignment="1">
      <alignment horizontal="center" wrapText="1"/>
    </xf>
    <xf numFmtId="0" fontId="15" fillId="0" borderId="8" xfId="1" applyFont="1" applyBorder="1" applyAlignment="1">
      <alignment vertical="center" wrapText="1"/>
    </xf>
    <xf numFmtId="0" fontId="16" fillId="0" borderId="8" xfId="1" applyFont="1" applyBorder="1" applyAlignment="1">
      <alignment vertical="center" wrapText="1"/>
    </xf>
    <xf numFmtId="0" fontId="16" fillId="0" borderId="5" xfId="1" applyFont="1" applyBorder="1" applyAlignment="1">
      <alignment horizontal="center" vertical="center" wrapText="1"/>
    </xf>
    <xf numFmtId="165" fontId="16" fillId="0" borderId="8" xfId="2" applyNumberFormat="1" applyFont="1" applyBorder="1" applyAlignment="1">
      <alignment vertical="center" wrapText="1"/>
    </xf>
    <xf numFmtId="2" fontId="16" fillId="0" borderId="8" xfId="1" applyNumberFormat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7" fillId="0" borderId="8" xfId="1" applyNumberFormat="1" applyFont="1" applyBorder="1" applyAlignment="1">
      <alignment horizontal="center" vertical="center" wrapText="1"/>
    </xf>
    <xf numFmtId="166" fontId="17" fillId="0" borderId="5" xfId="1" applyNumberFormat="1" applyFont="1" applyBorder="1" applyAlignment="1">
      <alignment horizontal="left" vertical="top" wrapText="1"/>
    </xf>
    <xf numFmtId="2" fontId="17" fillId="0" borderId="5" xfId="1" applyNumberFormat="1" applyFont="1" applyBorder="1" applyAlignment="1">
      <alignment horizontal="left" vertical="top" wrapText="1"/>
    </xf>
    <xf numFmtId="0" fontId="18" fillId="0" borderId="9" xfId="1" applyFont="1" applyBorder="1" applyAlignment="1">
      <alignment vertical="center" wrapText="1"/>
    </xf>
    <xf numFmtId="0" fontId="19" fillId="0" borderId="4" xfId="1" applyFont="1" applyBorder="1" applyAlignment="1">
      <alignment horizontal="center" wrapText="1"/>
    </xf>
    <xf numFmtId="165" fontId="16" fillId="0" borderId="5" xfId="2" applyNumberFormat="1" applyFont="1" applyBorder="1" applyAlignment="1">
      <alignment horizontal="center" vertical="center" wrapText="1"/>
    </xf>
    <xf numFmtId="2" fontId="17" fillId="0" borderId="5" xfId="1" applyNumberFormat="1" applyFont="1" applyBorder="1" applyAlignment="1">
      <alignment horizontal="center" vertical="center" wrapText="1"/>
    </xf>
    <xf numFmtId="2" fontId="17" fillId="0" borderId="5" xfId="1" applyNumberFormat="1" applyFont="1" applyBorder="1" applyAlignment="1">
      <alignment horizontal="left" vertical="top"/>
    </xf>
    <xf numFmtId="0" fontId="14" fillId="0" borderId="4" xfId="1" applyFont="1" applyBorder="1" applyAlignment="1">
      <alignment horizontal="center" wrapText="1"/>
    </xf>
    <xf numFmtId="0" fontId="16" fillId="0" borderId="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" fillId="0" borderId="5" xfId="1" applyBorder="1" applyAlignment="1">
      <alignment vertical="center"/>
    </xf>
    <xf numFmtId="0" fontId="20" fillId="0" borderId="5" xfId="1" applyFont="1" applyBorder="1"/>
    <xf numFmtId="0" fontId="15" fillId="0" borderId="5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165" fontId="16" fillId="0" borderId="10" xfId="2" applyNumberFormat="1" applyFont="1" applyBorder="1" applyAlignment="1">
      <alignment horizontal="center" vertical="center" wrapText="1"/>
    </xf>
    <xf numFmtId="2" fontId="16" fillId="0" borderId="10" xfId="1" applyNumberFormat="1" applyFont="1" applyBorder="1" applyAlignment="1">
      <alignment horizontal="center" vertical="center" wrapText="1"/>
    </xf>
    <xf numFmtId="2" fontId="17" fillId="0" borderId="10" xfId="1" applyNumberFormat="1" applyFont="1" applyBorder="1" applyAlignment="1">
      <alignment horizontal="center" vertical="center" wrapText="1"/>
    </xf>
    <xf numFmtId="0" fontId="21" fillId="0" borderId="5" xfId="1" applyFont="1" applyBorder="1"/>
    <xf numFmtId="0" fontId="18" fillId="0" borderId="6" xfId="1" applyFont="1" applyBorder="1" applyAlignment="1">
      <alignment horizontal="left" vertical="center" wrapText="1"/>
    </xf>
    <xf numFmtId="2" fontId="16" fillId="0" borderId="5" xfId="1" applyNumberFormat="1" applyFont="1" applyBorder="1" applyAlignment="1">
      <alignment horizontal="left" vertical="top"/>
    </xf>
    <xf numFmtId="165" fontId="16" fillId="0" borderId="5" xfId="2" applyNumberFormat="1" applyFont="1" applyBorder="1" applyAlignment="1">
      <alignment vertical="center" wrapText="1"/>
    </xf>
    <xf numFmtId="0" fontId="22" fillId="0" borderId="5" xfId="1" applyFont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wrapText="1"/>
    </xf>
    <xf numFmtId="0" fontId="15" fillId="0" borderId="13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center" vertical="center" wrapText="1"/>
    </xf>
    <xf numFmtId="165" fontId="1" fillId="0" borderId="13" xfId="1" applyNumberFormat="1" applyBorder="1" applyAlignment="1">
      <alignment vertical="center"/>
    </xf>
    <xf numFmtId="2" fontId="16" fillId="0" borderId="13" xfId="1" applyNumberFormat="1" applyFont="1" applyBorder="1" applyAlignment="1">
      <alignment horizontal="center" vertical="center" wrapText="1"/>
    </xf>
    <xf numFmtId="0" fontId="18" fillId="0" borderId="14" xfId="1" applyFont="1" applyBorder="1" applyAlignment="1">
      <alignment vertical="center" wrapText="1"/>
    </xf>
    <xf numFmtId="0" fontId="1" fillId="0" borderId="0" xfId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2" fontId="26" fillId="0" borderId="8" xfId="1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65" fontId="16" fillId="0" borderId="13" xfId="2" applyNumberFormat="1" applyFont="1" applyBorder="1" applyAlignment="1">
      <alignment vertical="center" wrapText="1"/>
    </xf>
    <xf numFmtId="2" fontId="17" fillId="0" borderId="13" xfId="1" applyNumberFormat="1" applyFont="1" applyBorder="1" applyAlignment="1">
      <alignment horizontal="center" vertical="center" wrapText="1"/>
    </xf>
    <xf numFmtId="0" fontId="22" fillId="0" borderId="13" xfId="1" applyFont="1" applyBorder="1" applyAlignment="1">
      <alignment vertical="center"/>
    </xf>
    <xf numFmtId="2" fontId="16" fillId="0" borderId="5" xfId="1" applyNumberFormat="1" applyFont="1" applyBorder="1" applyAlignment="1">
      <alignment horizontal="center" vertical="center" wrapText="1"/>
    </xf>
    <xf numFmtId="2" fontId="17" fillId="0" borderId="5" xfId="1" applyNumberFormat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65" fontId="16" fillId="0" borderId="5" xfId="2" applyNumberFormat="1" applyFont="1" applyBorder="1" applyAlignment="1">
      <alignment horizontal="center" vertical="center" wrapText="1"/>
    </xf>
    <xf numFmtId="2" fontId="16" fillId="0" borderId="8" xfId="1" applyNumberFormat="1" applyFont="1" applyBorder="1" applyAlignment="1">
      <alignment horizontal="center" vertical="center" wrapText="1"/>
    </xf>
    <xf numFmtId="2" fontId="16" fillId="0" borderId="10" xfId="1" applyNumberFormat="1" applyFont="1" applyBorder="1" applyAlignment="1">
      <alignment horizontal="center" vertical="center" wrapText="1"/>
    </xf>
    <xf numFmtId="2" fontId="16" fillId="0" borderId="1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">
    <cellStyle name="Обычный" xfId="0" builtinId="0"/>
    <cellStyle name="Обычный_тарифы город=факт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Users\strunnikova\AppData\Local\Microsoft\Windows\Temporary%20Internet%20Files\Content.Outlook\O2X9CFY4\&#1052;&#1045;&#1058;&#1054;&#1044;&#1048;&#1050;&#1048;%20&#1055;&#1054;%20&#1053;&#1054;&#1042;&#1067;&#1052;%20&#1054;&#1041;&#1066;&#1045;&#1050;&#1058;&#1040;&#1052;%20(&#1059;&#1058;&#1042;&#1045;&#1056;&#1046;&#1044;&#1045;&#1053;&#1053;&#1067;&#1045;)%20&#1087;&#1086;&#1076;%20&#1075;&#1086;&#1088;&#1086;&#1076;%20+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БДР 09"/>
      <sheetName val="ЮРВ-46"/>
      <sheetName val="ЮРВ-46 (нп)"/>
      <sheetName val="СМР-54"/>
      <sheetName val="СМР-54 (нп)"/>
      <sheetName val="ЮЗ 10Б 1"/>
      <sheetName val="ЮЗ 10Б 1 (нп)"/>
      <sheetName val="ЮЗ 10Б 2"/>
      <sheetName val="ЮЗ 10Б 2 (нп)"/>
      <sheetName val="ВЮГ10-13 горд+факт"/>
      <sheetName val="ВЮГ 10-10(для соб)"/>
      <sheetName val="ВЮГ 10-13"/>
      <sheetName val="ВЮГ10-10 город+факт"/>
      <sheetName val="ВЮГ 10-10"/>
      <sheetName val="ВЮГ 10-13 (нп)"/>
      <sheetName val="ЮЗ10 город=факт"/>
      <sheetName val="ЮЗ-10"/>
      <sheetName val="ЮЗ-10 (нп)"/>
      <sheetName val="ЮЗ-13город+факт"/>
      <sheetName val="ЮЗ-13 (нп)"/>
      <sheetName val="СМР-48"/>
      <sheetName val="Бутлерова"/>
      <sheetName val="С Ковалевской"/>
      <sheetName val="С Ковалевской (нп)"/>
    </sheetNames>
    <sheetDataSet>
      <sheetData sheetId="0" refreshError="1">
        <row r="278">
          <cell r="L278">
            <v>35568.541666666664</v>
          </cell>
        </row>
        <row r="279">
          <cell r="L279">
            <v>51193.956666666665</v>
          </cell>
        </row>
        <row r="280">
          <cell r="L280">
            <v>25596.978333333333</v>
          </cell>
        </row>
        <row r="281">
          <cell r="L281">
            <v>56229.224999999999</v>
          </cell>
        </row>
        <row r="282">
          <cell r="L282">
            <v>112458.45</v>
          </cell>
        </row>
        <row r="284">
          <cell r="L284">
            <v>49486.666666666672</v>
          </cell>
        </row>
        <row r="286">
          <cell r="L286">
            <v>243474.4</v>
          </cell>
        </row>
      </sheetData>
      <sheetData sheetId="1" refreshError="1">
        <row r="10">
          <cell r="Y10">
            <v>-24724.82244476159</v>
          </cell>
        </row>
        <row r="46">
          <cell r="Y46">
            <v>-142341.52226466822</v>
          </cell>
        </row>
        <row r="47">
          <cell r="Y47">
            <v>-428847.70530944958</v>
          </cell>
        </row>
        <row r="55">
          <cell r="Y55">
            <v>-20480.625091457634</v>
          </cell>
        </row>
        <row r="56">
          <cell r="Y56">
            <v>-61217.392060342419</v>
          </cell>
        </row>
        <row r="58">
          <cell r="Y58">
            <v>-80571.834789211134</v>
          </cell>
        </row>
        <row r="60">
          <cell r="Y60">
            <v>-120000</v>
          </cell>
        </row>
        <row r="61">
          <cell r="Y61">
            <v>-80000</v>
          </cell>
        </row>
        <row r="73">
          <cell r="Y73">
            <v>-1010000</v>
          </cell>
        </row>
        <row r="74">
          <cell r="Y74">
            <v>-20500</v>
          </cell>
        </row>
        <row r="95">
          <cell r="Y95">
            <v>-50000</v>
          </cell>
        </row>
        <row r="108">
          <cell r="Y108">
            <v>-29021.528292124167</v>
          </cell>
        </row>
        <row r="109">
          <cell r="Y109">
            <v>-54316.666666666672</v>
          </cell>
        </row>
        <row r="114">
          <cell r="Y114">
            <v>-1925102.447401158</v>
          </cell>
        </row>
        <row r="133">
          <cell r="Y133">
            <v>-284.87460121144289</v>
          </cell>
        </row>
        <row r="141">
          <cell r="Y141">
            <v>-458368.00954945845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runnikova" id="{DEA48C1B-06CD-8E8B-5C2D-12C4682B43AD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7" personId="{DEA48C1B-06CD-8E8B-5C2D-12C4682B43AD}" id="{001700C9-00BF-4673-9D8A-00CA00F100C2}" done="0">
    <text xml:space="preserve">2,5 дворника
</text>
  </threadedComment>
  <threadedComment ref="I18" personId="{DEA48C1B-06CD-8E8B-5C2D-12C4682B43AD}" id="{00310045-00ED-49D5-9D0F-001000540090}" done="0">
    <text xml:space="preserve">2,5 дворника
</text>
  </threadedComment>
  <threadedComment ref="I30" personId="{DEA48C1B-06CD-8E8B-5C2D-12C4682B43AD}" id="{00650043-006B-49E8-9983-0083004D00B7}" done="0">
    <text xml:space="preserve">дисп сомещ. С паркинг.
</text>
  </threadedComment>
  <threadedComment ref="I34" personId="{DEA48C1B-06CD-8E8B-5C2D-12C4682B43AD}" id="{007B00B0-0050-40A6-B943-003400A800A4}" done="0">
    <text xml:space="preserve">дисп сомещ. С паркинг.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C0F2-E052-4298-B01C-9640A918809C}">
  <dimension ref="A1:M37"/>
  <sheetViews>
    <sheetView zoomScale="55" zoomScaleNormal="55" workbookViewId="0">
      <selection sqref="A1:M1048576"/>
    </sheetView>
  </sheetViews>
  <sheetFormatPr defaultRowHeight="14.4" x14ac:dyDescent="0.3"/>
  <cols>
    <col min="1" max="1" width="7.44140625" style="1" customWidth="1"/>
    <col min="2" max="2" width="4.6640625" style="1" customWidth="1"/>
    <col min="3" max="3" width="85.44140625" style="1" customWidth="1"/>
    <col min="4" max="4" width="19.88671875" style="1" customWidth="1"/>
    <col min="5" max="5" width="16.88671875" style="2" hidden="1" customWidth="1"/>
    <col min="6" max="6" width="12" style="2" hidden="1" customWidth="1"/>
    <col min="7" max="7" width="14" style="2" hidden="1" customWidth="1"/>
    <col min="8" max="8" width="22.88671875" style="2" customWidth="1"/>
    <col min="9" max="9" width="15" style="2" hidden="1" customWidth="1"/>
    <col min="10" max="10" width="14.44140625" style="1" hidden="1" customWidth="1"/>
    <col min="11" max="11" width="70.6640625" style="3" hidden="1" customWidth="1"/>
    <col min="12" max="12" width="10.5546875" style="3" hidden="1" customWidth="1"/>
    <col min="13" max="13" width="79.109375" style="4" customWidth="1"/>
  </cols>
  <sheetData>
    <row r="1" spans="1:13" ht="17.399999999999999" x14ac:dyDescent="0.3">
      <c r="M1" s="5" t="s">
        <v>0</v>
      </c>
    </row>
    <row r="2" spans="1:13" ht="17.399999999999999" x14ac:dyDescent="0.3">
      <c r="M2" s="5"/>
    </row>
    <row r="3" spans="1:13" ht="21" x14ac:dyDescent="0.4">
      <c r="C3" s="6"/>
      <c r="M3" s="7"/>
    </row>
    <row r="4" spans="1:13" ht="21" x14ac:dyDescent="0.4">
      <c r="C4" s="6"/>
      <c r="M4" s="7"/>
    </row>
    <row r="5" spans="1:13" ht="17.399999999999999" x14ac:dyDescent="0.3">
      <c r="A5" s="4"/>
      <c r="B5" s="8"/>
      <c r="C5" s="4"/>
      <c r="D5" s="8"/>
      <c r="E5" s="63"/>
      <c r="F5" s="63"/>
      <c r="G5" s="63"/>
      <c r="H5" s="63"/>
      <c r="I5" s="63"/>
      <c r="J5" s="8"/>
      <c r="K5" s="64"/>
      <c r="L5" s="64"/>
      <c r="M5" s="5"/>
    </row>
    <row r="6" spans="1:13" ht="17.399999999999999" x14ac:dyDescent="0.3">
      <c r="A6" s="4"/>
      <c r="B6" s="8"/>
      <c r="C6" s="65"/>
      <c r="D6" s="8"/>
      <c r="E6" s="63"/>
      <c r="F6" s="63"/>
      <c r="G6" s="63"/>
      <c r="H6" s="63"/>
      <c r="I6" s="63"/>
      <c r="J6" s="8"/>
      <c r="K6" s="64"/>
      <c r="L6" s="64"/>
      <c r="M6" s="5"/>
    </row>
    <row r="7" spans="1:13" ht="17.399999999999999" x14ac:dyDescent="0.3">
      <c r="A7" s="4"/>
      <c r="B7" s="8"/>
      <c r="C7" s="65"/>
      <c r="D7" s="8"/>
      <c r="E7" s="63"/>
      <c r="F7" s="63"/>
      <c r="G7" s="63"/>
      <c r="H7" s="63"/>
      <c r="I7" s="63"/>
      <c r="J7" s="8"/>
      <c r="K7" s="64"/>
      <c r="L7" s="64"/>
      <c r="M7" s="5"/>
    </row>
    <row r="8" spans="1:13" ht="17.399999999999999" x14ac:dyDescent="0.3">
      <c r="A8" s="4"/>
      <c r="B8" s="8"/>
      <c r="C8" s="81" t="s">
        <v>81</v>
      </c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ht="17.399999999999999" x14ac:dyDescent="0.3">
      <c r="A9" s="4"/>
      <c r="B9" s="8"/>
      <c r="C9" s="81" t="s">
        <v>82</v>
      </c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ht="20.399999999999999" x14ac:dyDescent="0.35">
      <c r="A10" s="4"/>
      <c r="B10" s="8"/>
      <c r="C10" s="82" t="s">
        <v>3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20.399999999999999" x14ac:dyDescent="0.35">
      <c r="A11" s="4"/>
      <c r="B11" s="8"/>
      <c r="C11" s="82" t="s">
        <v>80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17.399999999999999" x14ac:dyDescent="0.3">
      <c r="A12" s="4"/>
      <c r="B12" s="8"/>
      <c r="C12" s="83" t="s">
        <v>83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5" thickBot="1" x14ac:dyDescent="0.35">
      <c r="A13" s="4"/>
      <c r="C13" s="10" t="s">
        <v>5</v>
      </c>
      <c r="D13" s="4">
        <v>37415.199999999997</v>
      </c>
      <c r="E13" s="11" t="s">
        <v>6</v>
      </c>
      <c r="F13" s="12"/>
      <c r="G13" s="12"/>
      <c r="H13" s="12"/>
    </row>
    <row r="14" spans="1:13" ht="62.4" x14ac:dyDescent="0.3">
      <c r="A14" s="4"/>
      <c r="B14" s="13"/>
      <c r="C14" s="14" t="s">
        <v>7</v>
      </c>
      <c r="D14" s="14" t="s">
        <v>9</v>
      </c>
      <c r="E14" s="14" t="s">
        <v>10</v>
      </c>
      <c r="F14" s="14" t="s">
        <v>11</v>
      </c>
      <c r="G14" s="14" t="s">
        <v>12</v>
      </c>
      <c r="H14" s="14" t="s">
        <v>84</v>
      </c>
      <c r="I14" s="14" t="s">
        <v>14</v>
      </c>
      <c r="J14" s="14" t="s">
        <v>15</v>
      </c>
      <c r="K14" s="84" t="s">
        <v>16</v>
      </c>
      <c r="L14" s="86" t="s">
        <v>17</v>
      </c>
      <c r="M14" s="15" t="s">
        <v>18</v>
      </c>
    </row>
    <row r="15" spans="1:13" ht="17.399999999999999" x14ac:dyDescent="0.3">
      <c r="A15" s="4"/>
      <c r="B15" s="16" t="s">
        <v>19</v>
      </c>
      <c r="C15" s="17" t="s">
        <v>85</v>
      </c>
      <c r="D15" s="18"/>
      <c r="E15" s="19">
        <f>SUM(E16:E37)</f>
        <v>1046838.3013806696</v>
      </c>
      <c r="F15" s="20" t="e">
        <f>SUM(F16:F34)</f>
        <v>#DIV/0!</v>
      </c>
      <c r="G15" s="21">
        <f>SUM(G17:G34)</f>
        <v>28.770655778400229</v>
      </c>
      <c r="H15" s="22"/>
      <c r="I15" s="20">
        <f>SUM(I16:I34)</f>
        <v>13.309999999999999</v>
      </c>
      <c r="J15" s="20" t="e">
        <f>SUM(J16:J34)</f>
        <v>#DIV/0!</v>
      </c>
      <c r="K15" s="85"/>
      <c r="L15" s="87"/>
      <c r="M15" s="23"/>
    </row>
    <row r="16" spans="1:13" ht="31.2" x14ac:dyDescent="0.35">
      <c r="A16" s="4"/>
      <c r="B16" s="24"/>
      <c r="C16" s="25" t="s">
        <v>21</v>
      </c>
      <c r="D16" s="40" t="s">
        <v>35</v>
      </c>
      <c r="E16" s="28">
        <f>[1]фот!L278+[1]фот!L279+[1]фот!L280-'[1]БДР 09'!Y47/10-'[1]БДР 09'!Y56/10-'[1]БДР 09'!Y58/10-'[1]БДР 09'!Y108/10-'[1]БДР 09'!Y109/10-'[1]БДР 09'!Y10</f>
        <v>202481.81182320762</v>
      </c>
      <c r="F16" s="29" t="e">
        <f t="shared" ref="F16:F17" si="0">E16/$E$12</f>
        <v>#DIV/0!</v>
      </c>
      <c r="G16" s="30">
        <v>3.77</v>
      </c>
      <c r="H16" s="30">
        <v>23.72</v>
      </c>
      <c r="I16" s="31">
        <v>3.39</v>
      </c>
      <c r="J16" s="31" t="e">
        <f t="shared" ref="J16:J37" si="1">F16-I16</f>
        <v>#DIV/0!</v>
      </c>
      <c r="K16" s="32" t="s">
        <v>24</v>
      </c>
      <c r="L16" s="33">
        <v>1</v>
      </c>
      <c r="M16" s="34" t="s">
        <v>25</v>
      </c>
    </row>
    <row r="17" spans="1:13" ht="15.6" x14ac:dyDescent="0.3">
      <c r="B17" s="35"/>
      <c r="C17" s="25" t="s">
        <v>27</v>
      </c>
      <c r="D17" s="40" t="s">
        <v>35</v>
      </c>
      <c r="E17" s="36">
        <f>-'[1]БДР 09'!Y60/10-'[1]БДР 09'!Y61/10</f>
        <v>20000</v>
      </c>
      <c r="F17" s="30" t="e">
        <f t="shared" si="0"/>
        <v>#DIV/0!</v>
      </c>
      <c r="G17" s="29">
        <v>5.08</v>
      </c>
      <c r="H17" s="29">
        <v>6.33</v>
      </c>
      <c r="I17" s="37">
        <v>4.57</v>
      </c>
      <c r="J17" s="37" t="e">
        <f t="shared" si="1"/>
        <v>#DIV/0!</v>
      </c>
      <c r="K17" s="38" t="s">
        <v>29</v>
      </c>
      <c r="L17" s="38"/>
      <c r="M17" s="51" t="s">
        <v>77</v>
      </c>
    </row>
    <row r="18" spans="1:13" ht="31.2" x14ac:dyDescent="0.35">
      <c r="B18" s="39"/>
      <c r="C18" s="25" t="s">
        <v>86</v>
      </c>
      <c r="D18" s="40" t="s">
        <v>35</v>
      </c>
      <c r="E18" s="36">
        <f>[1]фот!L282</f>
        <v>112458.45</v>
      </c>
      <c r="F18" s="30" t="e">
        <f>E18/$E$12-0.24</f>
        <v>#DIV/0!</v>
      </c>
      <c r="G18" s="66">
        <v>3.39</v>
      </c>
      <c r="H18" s="66">
        <v>15.89</v>
      </c>
      <c r="I18" s="37">
        <v>1.27</v>
      </c>
      <c r="J18" s="37" t="e">
        <f t="shared" si="1"/>
        <v>#DIV/0!</v>
      </c>
      <c r="K18" s="38" t="s">
        <v>87</v>
      </c>
      <c r="L18" s="38">
        <v>6</v>
      </c>
      <c r="M18" s="34" t="s">
        <v>25</v>
      </c>
    </row>
    <row r="19" spans="1:13" ht="31.2" x14ac:dyDescent="0.35">
      <c r="B19" s="39"/>
      <c r="C19" s="25" t="s">
        <v>33</v>
      </c>
      <c r="D19" s="40" t="s">
        <v>35</v>
      </c>
      <c r="E19" s="36">
        <f>[1]фот!L281</f>
        <v>56229.224999999999</v>
      </c>
      <c r="F19" s="30" t="e">
        <f>E19/$E$12</f>
        <v>#DIV/0!</v>
      </c>
      <c r="G19" s="29">
        <v>1.29</v>
      </c>
      <c r="H19" s="29">
        <v>7.07</v>
      </c>
      <c r="I19" s="37">
        <v>1.29</v>
      </c>
      <c r="J19" s="37" t="e">
        <f t="shared" si="1"/>
        <v>#DIV/0!</v>
      </c>
      <c r="K19" s="38" t="s">
        <v>32</v>
      </c>
      <c r="L19" s="38">
        <v>3</v>
      </c>
      <c r="M19" s="34" t="s">
        <v>88</v>
      </c>
    </row>
    <row r="20" spans="1:13" ht="31.2" x14ac:dyDescent="0.35">
      <c r="B20" s="39"/>
      <c r="C20" s="41" t="s">
        <v>36</v>
      </c>
      <c r="D20" s="27" t="s">
        <v>35</v>
      </c>
      <c r="E20" s="43"/>
      <c r="F20" s="30">
        <f>0.46+0.3</f>
        <v>0.76</v>
      </c>
      <c r="G20" s="30">
        <v>0.81</v>
      </c>
      <c r="H20" s="30">
        <v>0.73</v>
      </c>
      <c r="I20" s="37">
        <v>0.46</v>
      </c>
      <c r="J20" s="37">
        <f t="shared" si="1"/>
        <v>0.3</v>
      </c>
      <c r="K20" s="44"/>
      <c r="L20" s="44"/>
      <c r="M20" s="34" t="s">
        <v>25</v>
      </c>
    </row>
    <row r="21" spans="1:13" ht="31.2" x14ac:dyDescent="0.35">
      <c r="A21" s="4"/>
      <c r="B21" s="39"/>
      <c r="C21" s="41" t="s">
        <v>38</v>
      </c>
      <c r="D21" s="27" t="s">
        <v>35</v>
      </c>
      <c r="E21" s="43"/>
      <c r="F21" s="30">
        <f>I21</f>
        <v>0.36</v>
      </c>
      <c r="G21" s="30">
        <v>0.38</v>
      </c>
      <c r="H21" s="30">
        <v>0.73</v>
      </c>
      <c r="I21" s="37">
        <v>0.36</v>
      </c>
      <c r="J21" s="37">
        <f t="shared" si="1"/>
        <v>0</v>
      </c>
      <c r="K21" s="44"/>
      <c r="L21" s="44"/>
      <c r="M21" s="34" t="s">
        <v>25</v>
      </c>
    </row>
    <row r="22" spans="1:13" ht="31.2" x14ac:dyDescent="0.35">
      <c r="B22" s="39"/>
      <c r="C22" s="45" t="s">
        <v>89</v>
      </c>
      <c r="D22" s="27" t="s">
        <v>35</v>
      </c>
      <c r="E22" s="36"/>
      <c r="F22" s="30"/>
      <c r="G22" s="30">
        <v>0.33</v>
      </c>
      <c r="H22" s="30">
        <v>0.69</v>
      </c>
      <c r="I22" s="37"/>
      <c r="J22" s="37"/>
      <c r="K22" s="33" t="s">
        <v>42</v>
      </c>
      <c r="L22" s="33"/>
      <c r="M22" s="34" t="s">
        <v>25</v>
      </c>
    </row>
    <row r="23" spans="1:13" ht="28.8" x14ac:dyDescent="0.35">
      <c r="B23" s="39"/>
      <c r="C23" s="25" t="s">
        <v>78</v>
      </c>
      <c r="D23" s="40" t="s">
        <v>35</v>
      </c>
      <c r="E23" s="47"/>
      <c r="F23" s="48"/>
      <c r="G23" s="30">
        <v>0.81</v>
      </c>
      <c r="H23" s="30">
        <v>0.67</v>
      </c>
      <c r="I23" s="49"/>
      <c r="J23" s="49"/>
      <c r="K23" s="33" t="s">
        <v>45</v>
      </c>
      <c r="L23" s="33" t="s">
        <v>46</v>
      </c>
      <c r="M23" s="51" t="s">
        <v>77</v>
      </c>
    </row>
    <row r="24" spans="1:13" ht="31.2" x14ac:dyDescent="0.35">
      <c r="B24" s="39"/>
      <c r="C24" s="41" t="s">
        <v>90</v>
      </c>
      <c r="D24" s="27" t="s">
        <v>35</v>
      </c>
      <c r="E24" s="43"/>
      <c r="F24" s="30">
        <v>0.3</v>
      </c>
      <c r="G24" s="30">
        <v>0.55000000000000004</v>
      </c>
      <c r="H24" s="30">
        <v>0.33</v>
      </c>
      <c r="I24" s="37"/>
      <c r="J24" s="37">
        <f t="shared" si="1"/>
        <v>0.3</v>
      </c>
      <c r="K24" s="44"/>
      <c r="L24" s="50" t="s">
        <v>46</v>
      </c>
      <c r="M24" s="34" t="s">
        <v>25</v>
      </c>
    </row>
    <row r="25" spans="1:13" ht="16.2" x14ac:dyDescent="0.35">
      <c r="B25" s="39"/>
      <c r="C25" s="41" t="s">
        <v>91</v>
      </c>
      <c r="D25" s="27" t="s">
        <v>35</v>
      </c>
      <c r="E25" s="36">
        <f>-'[1]БДР 09'!Y73/10-'[1]БДР 09'!Y74/10-'[1]БДР 09'!Y95/10</f>
        <v>108050</v>
      </c>
      <c r="F25" s="30" t="e">
        <f t="shared" ref="F25:F33" si="2">E25/$E$12</f>
        <v>#DIV/0!</v>
      </c>
      <c r="G25" s="30">
        <f>3508.51*(1+0.031*14)*12/37415.2+20500/12/37415.2+50000/12/37415.2</f>
        <v>1.7706557784002224</v>
      </c>
      <c r="H25" s="30">
        <v>3.78</v>
      </c>
      <c r="I25" s="37">
        <v>1.77</v>
      </c>
      <c r="J25" s="37" t="e">
        <f t="shared" si="1"/>
        <v>#DIV/0!</v>
      </c>
      <c r="K25" s="38" t="s">
        <v>92</v>
      </c>
      <c r="L25" s="38"/>
      <c r="M25" s="51" t="s">
        <v>77</v>
      </c>
    </row>
    <row r="26" spans="1:13" x14ac:dyDescent="0.3">
      <c r="B26" s="74"/>
      <c r="C26" s="75" t="s">
        <v>53</v>
      </c>
      <c r="D26" s="76" t="s">
        <v>35</v>
      </c>
      <c r="E26" s="77">
        <f>-'[1]БДР 09'!Y46/10-'[1]БДР 09'!Y55/10-'[1]БДР 09'!Y114/10-'[1]БДР 09'!Y133/10-'[1]БДР 09'!Y141/10</f>
        <v>254657.74789079538</v>
      </c>
      <c r="F26" s="71" t="e">
        <f t="shared" si="2"/>
        <v>#DIV/0!</v>
      </c>
      <c r="G26" s="78">
        <v>5.12</v>
      </c>
      <c r="H26" s="71">
        <v>7.28</v>
      </c>
      <c r="I26" s="72">
        <v>0.2</v>
      </c>
      <c r="J26" s="72" t="e">
        <f t="shared" si="1"/>
        <v>#DIV/0!</v>
      </c>
      <c r="K26" s="38" t="s">
        <v>55</v>
      </c>
      <c r="L26" s="38"/>
      <c r="M26" s="73" t="s">
        <v>25</v>
      </c>
    </row>
    <row r="27" spans="1:13" x14ac:dyDescent="0.3">
      <c r="B27" s="74"/>
      <c r="C27" s="75"/>
      <c r="D27" s="76"/>
      <c r="E27" s="77"/>
      <c r="F27" s="71"/>
      <c r="G27" s="79"/>
      <c r="H27" s="71"/>
      <c r="I27" s="72"/>
      <c r="J27" s="72"/>
      <c r="K27" s="38" t="s">
        <v>56</v>
      </c>
      <c r="L27" s="38"/>
      <c r="M27" s="73"/>
    </row>
    <row r="28" spans="1:13" x14ac:dyDescent="0.3">
      <c r="B28" s="74"/>
      <c r="C28" s="75"/>
      <c r="D28" s="76"/>
      <c r="E28" s="77"/>
      <c r="F28" s="71"/>
      <c r="G28" s="79"/>
      <c r="H28" s="71"/>
      <c r="I28" s="72"/>
      <c r="J28" s="72"/>
      <c r="K28" s="38" t="s">
        <v>57</v>
      </c>
      <c r="L28" s="38"/>
      <c r="M28" s="73"/>
    </row>
    <row r="29" spans="1:13" x14ac:dyDescent="0.3">
      <c r="B29" s="74"/>
      <c r="C29" s="75"/>
      <c r="D29" s="76"/>
      <c r="E29" s="77"/>
      <c r="F29" s="71"/>
      <c r="G29" s="80"/>
      <c r="H29" s="71"/>
      <c r="I29" s="72"/>
      <c r="J29" s="72"/>
      <c r="K29" s="38" t="s">
        <v>58</v>
      </c>
      <c r="L29" s="38"/>
      <c r="M29" s="73"/>
    </row>
    <row r="30" spans="1:13" ht="31.2" x14ac:dyDescent="0.35">
      <c r="B30" s="39"/>
      <c r="C30" s="25" t="s">
        <v>93</v>
      </c>
      <c r="D30" s="40" t="s">
        <v>35</v>
      </c>
      <c r="E30" s="36">
        <f>[1]фот!L286</f>
        <v>243474.4</v>
      </c>
      <c r="F30" s="30" t="e">
        <f t="shared" si="2"/>
        <v>#DIV/0!</v>
      </c>
      <c r="G30" s="29">
        <v>8.4600000000000009</v>
      </c>
      <c r="H30" s="29">
        <v>14.3</v>
      </c>
      <c r="I30" s="30"/>
      <c r="J30" s="30" t="e">
        <f t="shared" si="1"/>
        <v>#DIV/0!</v>
      </c>
      <c r="K30" s="52" t="s">
        <v>94</v>
      </c>
      <c r="L30" s="52">
        <v>24</v>
      </c>
      <c r="M30" s="34" t="s">
        <v>25</v>
      </c>
    </row>
    <row r="31" spans="1:13" ht="31.2" x14ac:dyDescent="0.35">
      <c r="B31" s="39"/>
      <c r="C31" s="25" t="s">
        <v>59</v>
      </c>
      <c r="D31" s="40" t="s">
        <v>35</v>
      </c>
      <c r="E31" s="36"/>
      <c r="F31" s="30"/>
      <c r="G31" s="29"/>
      <c r="H31" s="29">
        <v>0.6</v>
      </c>
      <c r="I31" s="30"/>
      <c r="J31" s="30"/>
      <c r="K31" s="52"/>
      <c r="L31" s="52"/>
      <c r="M31" s="34" t="s">
        <v>25</v>
      </c>
    </row>
    <row r="32" spans="1:13" ht="31.2" x14ac:dyDescent="0.35">
      <c r="B32" s="39"/>
      <c r="C32" s="25" t="s">
        <v>95</v>
      </c>
      <c r="D32" s="40" t="s">
        <v>35</v>
      </c>
      <c r="E32" s="36"/>
      <c r="F32" s="30"/>
      <c r="G32" s="29"/>
      <c r="H32" s="29">
        <v>0.36</v>
      </c>
      <c r="I32" s="30"/>
      <c r="J32" s="30"/>
      <c r="K32" s="52"/>
      <c r="L32" s="52"/>
      <c r="M32" s="34" t="s">
        <v>25</v>
      </c>
    </row>
    <row r="33" spans="1:13" ht="31.2" x14ac:dyDescent="0.35">
      <c r="B33" s="39"/>
      <c r="C33" s="25" t="s">
        <v>68</v>
      </c>
      <c r="D33" s="40" t="s">
        <v>35</v>
      </c>
      <c r="E33" s="36">
        <f>[1]фот!L284</f>
        <v>49486.666666666672</v>
      </c>
      <c r="F33" s="30" t="e">
        <f t="shared" si="2"/>
        <v>#DIV/0!</v>
      </c>
      <c r="G33" s="29">
        <v>0.53</v>
      </c>
      <c r="H33" s="29">
        <v>5.28</v>
      </c>
      <c r="I33" s="30"/>
      <c r="J33" s="30" t="e">
        <f t="shared" si="1"/>
        <v>#DIV/0!</v>
      </c>
      <c r="K33" s="52" t="s">
        <v>61</v>
      </c>
      <c r="L33" s="52">
        <v>4</v>
      </c>
      <c r="M33" s="34" t="s">
        <v>25</v>
      </c>
    </row>
    <row r="34" spans="1:13" ht="31.2" x14ac:dyDescent="0.35">
      <c r="B34" s="39"/>
      <c r="C34" s="41" t="s">
        <v>79</v>
      </c>
      <c r="D34" s="27" t="s">
        <v>35</v>
      </c>
      <c r="E34" s="43"/>
      <c r="F34" s="30">
        <v>0.24</v>
      </c>
      <c r="G34" s="30">
        <v>0.25</v>
      </c>
      <c r="H34" s="30">
        <v>4.12</v>
      </c>
      <c r="I34" s="37"/>
      <c r="J34" s="37">
        <f t="shared" si="1"/>
        <v>0.24</v>
      </c>
      <c r="K34" s="44"/>
      <c r="L34" s="44"/>
      <c r="M34" s="34" t="s">
        <v>25</v>
      </c>
    </row>
    <row r="35" spans="1:13" ht="31.2" x14ac:dyDescent="0.3">
      <c r="A35" s="2"/>
      <c r="B35" s="55"/>
      <c r="C35" s="41" t="s">
        <v>62</v>
      </c>
      <c r="D35" s="27" t="s">
        <v>35</v>
      </c>
      <c r="E35" s="53"/>
      <c r="F35" s="30"/>
      <c r="G35" s="30"/>
      <c r="H35" s="30">
        <v>0.38</v>
      </c>
      <c r="I35" s="37"/>
      <c r="J35" s="37"/>
      <c r="K35" s="54"/>
      <c r="L35" s="54"/>
      <c r="M35" s="34" t="s">
        <v>25</v>
      </c>
    </row>
    <row r="36" spans="1:13" ht="31.2" x14ac:dyDescent="0.3">
      <c r="A36" s="2"/>
      <c r="B36" s="55"/>
      <c r="C36" s="41" t="s">
        <v>64</v>
      </c>
      <c r="D36" s="27" t="s">
        <v>35</v>
      </c>
      <c r="E36" s="53"/>
      <c r="F36" s="30"/>
      <c r="G36" s="30"/>
      <c r="H36" s="30">
        <v>0.78</v>
      </c>
      <c r="I36" s="37"/>
      <c r="J36" s="37"/>
      <c r="K36" s="54"/>
      <c r="L36" s="54"/>
      <c r="M36" s="34" t="s">
        <v>25</v>
      </c>
    </row>
    <row r="37" spans="1:13" ht="31.8" thickBot="1" x14ac:dyDescent="0.35">
      <c r="A37" s="2"/>
      <c r="B37" s="67"/>
      <c r="C37" s="57" t="s">
        <v>72</v>
      </c>
      <c r="D37" s="59" t="s">
        <v>35</v>
      </c>
      <c r="E37" s="68"/>
      <c r="F37" s="61">
        <v>0.2</v>
      </c>
      <c r="G37" s="61">
        <v>0.21</v>
      </c>
      <c r="H37" s="61">
        <v>0.02</v>
      </c>
      <c r="I37" s="69"/>
      <c r="J37" s="69">
        <f t="shared" si="1"/>
        <v>0.2</v>
      </c>
      <c r="K37" s="70"/>
      <c r="L37" s="70"/>
      <c r="M37" s="62" t="s">
        <v>25</v>
      </c>
    </row>
  </sheetData>
  <mergeCells count="17">
    <mergeCell ref="K14:K15"/>
    <mergeCell ref="L14:L15"/>
    <mergeCell ref="C8:M8"/>
    <mergeCell ref="C9:M9"/>
    <mergeCell ref="C10:M10"/>
    <mergeCell ref="C11:M11"/>
    <mergeCell ref="C12:M12"/>
    <mergeCell ref="H26:H29"/>
    <mergeCell ref="I26:I29"/>
    <mergeCell ref="J26:J29"/>
    <mergeCell ref="M26:M29"/>
    <mergeCell ref="B26:B29"/>
    <mergeCell ref="C26:C29"/>
    <mergeCell ref="D26:D29"/>
    <mergeCell ref="E26:E29"/>
    <mergeCell ref="F26:F29"/>
    <mergeCell ref="G26:G2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CE67-0865-4ED5-9A92-AAD4F4C544C3}">
  <dimension ref="A1:N33"/>
  <sheetViews>
    <sheetView tabSelected="1" zoomScale="55" zoomScaleNormal="55" workbookViewId="0">
      <selection activeCell="D12" sqref="D12:N12"/>
    </sheetView>
  </sheetViews>
  <sheetFormatPr defaultRowHeight="14.4" x14ac:dyDescent="0.3"/>
  <cols>
    <col min="1" max="2" width="8.88671875" style="1"/>
    <col min="3" max="3" width="4.6640625" style="1" customWidth="1"/>
    <col min="4" max="4" width="76.109375" style="1" customWidth="1"/>
    <col min="5" max="5" width="15.109375" style="1" customWidth="1"/>
    <col min="6" max="6" width="16.88671875" style="2" hidden="1" customWidth="1"/>
    <col min="7" max="7" width="12" style="2" hidden="1" customWidth="1"/>
    <col min="8" max="8" width="14" style="2" hidden="1" customWidth="1"/>
    <col min="9" max="9" width="18.6640625" style="2" customWidth="1"/>
    <col min="10" max="10" width="15" style="2" hidden="1" customWidth="1"/>
    <col min="11" max="11" width="14.44140625" style="1" hidden="1" customWidth="1"/>
    <col min="12" max="12" width="70.6640625" style="3" hidden="1" customWidth="1"/>
    <col min="13" max="13" width="10.5546875" style="3" hidden="1" customWidth="1"/>
    <col min="14" max="14" width="80.44140625" style="4" customWidth="1"/>
  </cols>
  <sheetData>
    <row r="1" spans="1:14" ht="17.399999999999999" x14ac:dyDescent="0.3">
      <c r="N1" s="5" t="s">
        <v>0</v>
      </c>
    </row>
    <row r="2" spans="1:14" ht="17.399999999999999" x14ac:dyDescent="0.3">
      <c r="N2" s="5"/>
    </row>
    <row r="3" spans="1:14" ht="17.399999999999999" x14ac:dyDescent="0.3">
      <c r="N3" s="7"/>
    </row>
    <row r="4" spans="1:14" ht="21" x14ac:dyDescent="0.4">
      <c r="D4" s="6"/>
      <c r="N4" s="7"/>
    </row>
    <row r="5" spans="1:14" ht="17.399999999999999" x14ac:dyDescent="0.3">
      <c r="A5" s="4"/>
      <c r="B5" s="4"/>
      <c r="C5" s="8"/>
      <c r="D5" s="4"/>
      <c r="E5" s="8"/>
      <c r="F5" s="63"/>
      <c r="G5" s="63"/>
      <c r="H5" s="63"/>
      <c r="I5" s="63"/>
      <c r="J5" s="63"/>
      <c r="K5" s="8"/>
      <c r="L5" s="64"/>
      <c r="M5" s="64"/>
      <c r="N5" s="5"/>
    </row>
    <row r="6" spans="1:14" ht="17.399999999999999" x14ac:dyDescent="0.3">
      <c r="A6" s="4"/>
      <c r="B6" s="4"/>
      <c r="C6" s="8"/>
      <c r="D6" s="4"/>
      <c r="E6" s="8"/>
      <c r="F6" s="63"/>
      <c r="G6" s="63"/>
      <c r="H6" s="63"/>
      <c r="I6" s="63"/>
      <c r="J6" s="63"/>
      <c r="K6" s="8"/>
      <c r="L6" s="64"/>
      <c r="M6" s="64"/>
      <c r="N6" s="5"/>
    </row>
    <row r="7" spans="1:14" ht="17.399999999999999" x14ac:dyDescent="0.3">
      <c r="A7" s="4"/>
      <c r="B7" s="4"/>
      <c r="C7" s="8"/>
      <c r="D7" s="4"/>
      <c r="E7" s="8"/>
      <c r="F7" s="63"/>
      <c r="G7" s="63"/>
      <c r="H7" s="63"/>
      <c r="I7" s="63"/>
      <c r="J7" s="63"/>
      <c r="K7" s="8"/>
      <c r="L7" s="64"/>
      <c r="M7" s="64"/>
      <c r="N7" s="5"/>
    </row>
    <row r="8" spans="1:14" ht="17.399999999999999" x14ac:dyDescent="0.3">
      <c r="A8" s="4"/>
      <c r="B8" s="4"/>
      <c r="C8" s="8"/>
      <c r="D8" s="81" t="s">
        <v>1</v>
      </c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7.399999999999999" x14ac:dyDescent="0.3">
      <c r="A9" s="4"/>
      <c r="B9" s="4"/>
      <c r="C9" s="8"/>
      <c r="D9" s="81" t="s">
        <v>2</v>
      </c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20.399999999999999" x14ac:dyDescent="0.35">
      <c r="A10" s="4"/>
      <c r="B10" s="4"/>
      <c r="C10" s="8"/>
      <c r="D10" s="82" t="s">
        <v>3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ht="20.399999999999999" x14ac:dyDescent="0.35">
      <c r="A11" s="4"/>
      <c r="B11" s="4"/>
      <c r="C11" s="8"/>
      <c r="D11" s="82" t="s">
        <v>80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17.399999999999999" x14ac:dyDescent="0.3">
      <c r="A12" s="4"/>
      <c r="B12" s="4"/>
      <c r="C12" s="8"/>
      <c r="D12" s="83" t="s">
        <v>75</v>
      </c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5" thickBot="1" x14ac:dyDescent="0.35">
      <c r="A13" s="4"/>
      <c r="B13" s="4"/>
      <c r="D13" s="10" t="s">
        <v>5</v>
      </c>
      <c r="E13" s="4">
        <v>37415.199999999997</v>
      </c>
      <c r="F13" s="11" t="s">
        <v>6</v>
      </c>
      <c r="G13" s="12"/>
      <c r="H13" s="12"/>
      <c r="I13" s="12"/>
    </row>
    <row r="14" spans="1:14" ht="62.4" x14ac:dyDescent="0.3">
      <c r="A14" s="4"/>
      <c r="B14" s="4"/>
      <c r="C14" s="13"/>
      <c r="D14" s="14" t="s">
        <v>7</v>
      </c>
      <c r="E14" s="14" t="s">
        <v>9</v>
      </c>
      <c r="F14" s="14" t="s">
        <v>10</v>
      </c>
      <c r="G14" s="14" t="s">
        <v>11</v>
      </c>
      <c r="H14" s="14" t="s">
        <v>12</v>
      </c>
      <c r="I14" s="14" t="s">
        <v>13</v>
      </c>
      <c r="J14" s="14" t="s">
        <v>14</v>
      </c>
      <c r="K14" s="14" t="s">
        <v>15</v>
      </c>
      <c r="L14" s="84" t="s">
        <v>16</v>
      </c>
      <c r="M14" s="86" t="s">
        <v>17</v>
      </c>
      <c r="N14" s="15" t="s">
        <v>18</v>
      </c>
    </row>
    <row r="15" spans="1:14" ht="17.399999999999999" x14ac:dyDescent="0.3">
      <c r="A15" s="4"/>
      <c r="B15" s="4"/>
      <c r="C15" s="16" t="s">
        <v>19</v>
      </c>
      <c r="D15" s="17" t="s">
        <v>76</v>
      </c>
      <c r="E15" s="18"/>
      <c r="F15" s="19">
        <f>SUM(F16:F33)</f>
        <v>582855.4513806696</v>
      </c>
      <c r="G15" s="20" t="e">
        <f>SUM(G16:G30)</f>
        <v>#DIV/0!</v>
      </c>
      <c r="H15" s="21">
        <f>SUM(H17:H30)</f>
        <v>15.15</v>
      </c>
      <c r="I15" s="22"/>
      <c r="J15" s="20">
        <f>SUM(J16:J30)</f>
        <v>10.27</v>
      </c>
      <c r="K15" s="20" t="e">
        <f>SUM(K16:K30)</f>
        <v>#DIV/0!</v>
      </c>
      <c r="L15" s="85"/>
      <c r="M15" s="87"/>
      <c r="N15" s="23"/>
    </row>
    <row r="16" spans="1:14" ht="31.2" x14ac:dyDescent="0.35">
      <c r="A16" s="4"/>
      <c r="B16" s="4"/>
      <c r="C16" s="24"/>
      <c r="D16" s="25" t="s">
        <v>21</v>
      </c>
      <c r="E16" s="40" t="s">
        <v>35</v>
      </c>
      <c r="F16" s="28">
        <f>[1]фот!L278+[1]фот!L279+[1]фот!L280-'[1]БДР 09'!Y47/10-'[1]БДР 09'!Y56/10-'[1]БДР 09'!Y58/10-'[1]БДР 09'!Y108/10-'[1]БДР 09'!Y109/10-'[1]БДР 09'!Y10</f>
        <v>202481.81182320762</v>
      </c>
      <c r="G16" s="29" t="e">
        <f t="shared" ref="G16:G18" si="0">F16/$F$12</f>
        <v>#DIV/0!</v>
      </c>
      <c r="H16" s="30">
        <v>3.77</v>
      </c>
      <c r="I16" s="30">
        <v>30.63</v>
      </c>
      <c r="J16" s="31">
        <v>3.39</v>
      </c>
      <c r="K16" s="31" t="e">
        <f t="shared" ref="K16:K33" si="1">G16-J16</f>
        <v>#DIV/0!</v>
      </c>
      <c r="L16" s="32" t="s">
        <v>24</v>
      </c>
      <c r="M16" s="33">
        <v>1</v>
      </c>
      <c r="N16" s="34" t="s">
        <v>25</v>
      </c>
    </row>
    <row r="17" spans="1:14" ht="15.6" x14ac:dyDescent="0.3">
      <c r="C17" s="35"/>
      <c r="D17" s="25" t="s">
        <v>27</v>
      </c>
      <c r="E17" s="40" t="s">
        <v>35</v>
      </c>
      <c r="F17" s="36">
        <f>-'[1]БДР 09'!Y60/10-'[1]БДР 09'!Y61/10</f>
        <v>20000</v>
      </c>
      <c r="G17" s="30" t="e">
        <f t="shared" si="0"/>
        <v>#DIV/0!</v>
      </c>
      <c r="H17" s="29">
        <v>5.08</v>
      </c>
      <c r="I17" s="29">
        <v>6.33</v>
      </c>
      <c r="J17" s="37">
        <v>4.57</v>
      </c>
      <c r="K17" s="37" t="e">
        <f t="shared" si="1"/>
        <v>#DIV/0!</v>
      </c>
      <c r="L17" s="38" t="s">
        <v>29</v>
      </c>
      <c r="M17" s="38"/>
      <c r="N17" s="51" t="s">
        <v>77</v>
      </c>
    </row>
    <row r="18" spans="1:14" ht="31.2" x14ac:dyDescent="0.35">
      <c r="C18" s="39"/>
      <c r="D18" s="25" t="s">
        <v>33</v>
      </c>
      <c r="E18" s="40" t="s">
        <v>35</v>
      </c>
      <c r="F18" s="36">
        <f>[1]фот!L281</f>
        <v>56229.224999999999</v>
      </c>
      <c r="G18" s="30" t="e">
        <f t="shared" si="0"/>
        <v>#DIV/0!</v>
      </c>
      <c r="H18" s="29">
        <v>1.29</v>
      </c>
      <c r="I18" s="29">
        <v>9.5399999999999991</v>
      </c>
      <c r="J18" s="37">
        <v>1.29</v>
      </c>
      <c r="K18" s="37" t="e">
        <f t="shared" si="1"/>
        <v>#DIV/0!</v>
      </c>
      <c r="L18" s="38" t="s">
        <v>32</v>
      </c>
      <c r="M18" s="38">
        <v>3</v>
      </c>
      <c r="N18" s="34" t="s">
        <v>25</v>
      </c>
    </row>
    <row r="19" spans="1:14" ht="31.2" x14ac:dyDescent="0.35">
      <c r="C19" s="39"/>
      <c r="D19" s="41" t="s">
        <v>36</v>
      </c>
      <c r="E19" s="27" t="s">
        <v>35</v>
      </c>
      <c r="F19" s="43"/>
      <c r="G19" s="30">
        <f>0.46+0.3</f>
        <v>0.76</v>
      </c>
      <c r="H19" s="30">
        <v>0.81</v>
      </c>
      <c r="I19" s="30">
        <v>4.1500000000000004</v>
      </c>
      <c r="J19" s="37">
        <v>0.46</v>
      </c>
      <c r="K19" s="37">
        <f t="shared" si="1"/>
        <v>0.3</v>
      </c>
      <c r="L19" s="44"/>
      <c r="M19" s="44"/>
      <c r="N19" s="34" t="s">
        <v>25</v>
      </c>
    </row>
    <row r="20" spans="1:14" ht="31.2" x14ac:dyDescent="0.35">
      <c r="A20" s="4"/>
      <c r="B20" s="4"/>
      <c r="C20" s="39"/>
      <c r="D20" s="41" t="s">
        <v>38</v>
      </c>
      <c r="E20" s="27" t="s">
        <v>35</v>
      </c>
      <c r="F20" s="43"/>
      <c r="G20" s="30">
        <f>J20</f>
        <v>0.36</v>
      </c>
      <c r="H20" s="30">
        <v>0.38</v>
      </c>
      <c r="I20" s="30">
        <v>0.94</v>
      </c>
      <c r="J20" s="37">
        <v>0.36</v>
      </c>
      <c r="K20" s="37">
        <f t="shared" si="1"/>
        <v>0</v>
      </c>
      <c r="L20" s="44"/>
      <c r="M20" s="44"/>
      <c r="N20" s="34" t="s">
        <v>25</v>
      </c>
    </row>
    <row r="21" spans="1:14" ht="31.2" x14ac:dyDescent="0.35">
      <c r="C21" s="39"/>
      <c r="D21" s="45" t="s">
        <v>40</v>
      </c>
      <c r="E21" s="27" t="s">
        <v>35</v>
      </c>
      <c r="F21" s="36"/>
      <c r="G21" s="30"/>
      <c r="H21" s="30">
        <v>0.33</v>
      </c>
      <c r="I21" s="30">
        <v>0.88</v>
      </c>
      <c r="J21" s="37"/>
      <c r="K21" s="37"/>
      <c r="L21" s="33" t="s">
        <v>42</v>
      </c>
      <c r="M21" s="33"/>
      <c r="N21" s="34" t="s">
        <v>25</v>
      </c>
    </row>
    <row r="22" spans="1:14" ht="31.2" x14ac:dyDescent="0.35">
      <c r="C22" s="39"/>
      <c r="D22" s="25" t="s">
        <v>78</v>
      </c>
      <c r="E22" s="40" t="s">
        <v>35</v>
      </c>
      <c r="F22" s="47"/>
      <c r="G22" s="48"/>
      <c r="H22" s="30">
        <v>0.81</v>
      </c>
      <c r="I22" s="30">
        <v>6.06</v>
      </c>
      <c r="J22" s="49"/>
      <c r="K22" s="49"/>
      <c r="L22" s="33" t="s">
        <v>45</v>
      </c>
      <c r="M22" s="33" t="s">
        <v>46</v>
      </c>
      <c r="N22" s="34" t="s">
        <v>25</v>
      </c>
    </row>
    <row r="23" spans="1:14" ht="31.2" x14ac:dyDescent="0.35">
      <c r="C23" s="39"/>
      <c r="D23" s="41" t="s">
        <v>47</v>
      </c>
      <c r="E23" s="27" t="s">
        <v>35</v>
      </c>
      <c r="F23" s="43"/>
      <c r="G23" s="30">
        <v>0.3</v>
      </c>
      <c r="H23" s="30">
        <v>0.55000000000000004</v>
      </c>
      <c r="I23" s="30">
        <v>11.54</v>
      </c>
      <c r="J23" s="37"/>
      <c r="K23" s="37">
        <f t="shared" si="1"/>
        <v>0.3</v>
      </c>
      <c r="L23" s="44"/>
      <c r="M23" s="50" t="s">
        <v>46</v>
      </c>
      <c r="N23" s="34" t="s">
        <v>25</v>
      </c>
    </row>
    <row r="24" spans="1:14" x14ac:dyDescent="0.3">
      <c r="C24" s="74"/>
      <c r="D24" s="75" t="s">
        <v>53</v>
      </c>
      <c r="E24" s="76" t="s">
        <v>35</v>
      </c>
      <c r="F24" s="77">
        <f>-'[1]БДР 09'!Y46/10-'[1]БДР 09'!Y55/10-'[1]БДР 09'!Y114/10-'[1]БДР 09'!Y133/10-'[1]БДР 09'!Y141/10</f>
        <v>254657.74789079538</v>
      </c>
      <c r="G24" s="71" t="e">
        <f>F24/$F$12</f>
        <v>#DIV/0!</v>
      </c>
      <c r="H24" s="78">
        <v>5.12</v>
      </c>
      <c r="I24" s="71">
        <v>7.28</v>
      </c>
      <c r="J24" s="72">
        <v>0.2</v>
      </c>
      <c r="K24" s="72" t="e">
        <f t="shared" si="1"/>
        <v>#DIV/0!</v>
      </c>
      <c r="L24" s="38" t="s">
        <v>55</v>
      </c>
      <c r="M24" s="38"/>
      <c r="N24" s="88" t="s">
        <v>25</v>
      </c>
    </row>
    <row r="25" spans="1:14" x14ac:dyDescent="0.3">
      <c r="C25" s="74"/>
      <c r="D25" s="75"/>
      <c r="E25" s="76"/>
      <c r="F25" s="77"/>
      <c r="G25" s="71"/>
      <c r="H25" s="79"/>
      <c r="I25" s="71"/>
      <c r="J25" s="72"/>
      <c r="K25" s="72"/>
      <c r="L25" s="38" t="s">
        <v>56</v>
      </c>
      <c r="M25" s="38"/>
      <c r="N25" s="89"/>
    </row>
    <row r="26" spans="1:14" x14ac:dyDescent="0.3">
      <c r="C26" s="74"/>
      <c r="D26" s="75"/>
      <c r="E26" s="76"/>
      <c r="F26" s="77"/>
      <c r="G26" s="71"/>
      <c r="H26" s="79"/>
      <c r="I26" s="71"/>
      <c r="J26" s="72"/>
      <c r="K26" s="72"/>
      <c r="L26" s="38" t="s">
        <v>57</v>
      </c>
      <c r="M26" s="38"/>
      <c r="N26" s="89"/>
    </row>
    <row r="27" spans="1:14" x14ac:dyDescent="0.3">
      <c r="C27" s="74"/>
      <c r="D27" s="75"/>
      <c r="E27" s="76"/>
      <c r="F27" s="77"/>
      <c r="G27" s="71"/>
      <c r="H27" s="80"/>
      <c r="I27" s="71"/>
      <c r="J27" s="72"/>
      <c r="K27" s="72"/>
      <c r="L27" s="38" t="s">
        <v>58</v>
      </c>
      <c r="M27" s="38"/>
      <c r="N27" s="90"/>
    </row>
    <row r="28" spans="1:14" ht="31.2" x14ac:dyDescent="0.35">
      <c r="C28" s="39"/>
      <c r="D28" s="25" t="s">
        <v>59</v>
      </c>
      <c r="E28" s="40" t="s">
        <v>35</v>
      </c>
      <c r="F28" s="36"/>
      <c r="G28" s="30"/>
      <c r="H28" s="29"/>
      <c r="I28" s="29">
        <v>2.11</v>
      </c>
      <c r="J28" s="30"/>
      <c r="K28" s="30"/>
      <c r="L28" s="52"/>
      <c r="M28" s="52"/>
      <c r="N28" s="34" t="s">
        <v>25</v>
      </c>
    </row>
    <row r="29" spans="1:14" ht="31.2" x14ac:dyDescent="0.35">
      <c r="C29" s="39"/>
      <c r="D29" s="25" t="s">
        <v>68</v>
      </c>
      <c r="E29" s="40" t="s">
        <v>35</v>
      </c>
      <c r="F29" s="36">
        <f>[1]фот!L284</f>
        <v>49486.666666666672</v>
      </c>
      <c r="G29" s="30" t="e">
        <f>F29/$F$12</f>
        <v>#DIV/0!</v>
      </c>
      <c r="H29" s="29">
        <v>0.53</v>
      </c>
      <c r="I29" s="29">
        <v>6.82</v>
      </c>
      <c r="J29" s="30"/>
      <c r="K29" s="30" t="e">
        <f t="shared" si="1"/>
        <v>#DIV/0!</v>
      </c>
      <c r="L29" s="52" t="s">
        <v>61</v>
      </c>
      <c r="M29" s="52">
        <v>4</v>
      </c>
      <c r="N29" s="34" t="s">
        <v>25</v>
      </c>
    </row>
    <row r="30" spans="1:14" ht="31.2" x14ac:dyDescent="0.35">
      <c r="C30" s="39"/>
      <c r="D30" s="41" t="s">
        <v>79</v>
      </c>
      <c r="E30" s="27" t="s">
        <v>35</v>
      </c>
      <c r="F30" s="43"/>
      <c r="G30" s="30">
        <v>0.24</v>
      </c>
      <c r="H30" s="30">
        <v>0.25</v>
      </c>
      <c r="I30" s="30">
        <v>5.32</v>
      </c>
      <c r="J30" s="37"/>
      <c r="K30" s="37">
        <f t="shared" si="1"/>
        <v>0.24</v>
      </c>
      <c r="L30" s="44"/>
      <c r="M30" s="44"/>
      <c r="N30" s="34" t="s">
        <v>25</v>
      </c>
    </row>
    <row r="31" spans="1:14" ht="31.2" x14ac:dyDescent="0.3">
      <c r="A31" s="2"/>
      <c r="B31" s="2"/>
      <c r="C31" s="55"/>
      <c r="D31" s="41" t="s">
        <v>62</v>
      </c>
      <c r="E31" s="27" t="s">
        <v>35</v>
      </c>
      <c r="F31" s="53"/>
      <c r="G31" s="30"/>
      <c r="H31" s="30"/>
      <c r="I31" s="30">
        <v>0.5</v>
      </c>
      <c r="J31" s="37"/>
      <c r="K31" s="37"/>
      <c r="L31" s="54"/>
      <c r="M31" s="54"/>
      <c r="N31" s="34" t="s">
        <v>25</v>
      </c>
    </row>
    <row r="32" spans="1:14" ht="31.2" x14ac:dyDescent="0.3">
      <c r="A32" s="2"/>
      <c r="B32" s="2"/>
      <c r="C32" s="55"/>
      <c r="D32" s="41" t="s">
        <v>64</v>
      </c>
      <c r="E32" s="27" t="s">
        <v>35</v>
      </c>
      <c r="F32" s="53"/>
      <c r="G32" s="30"/>
      <c r="H32" s="30"/>
      <c r="I32" s="30">
        <v>1.01</v>
      </c>
      <c r="J32" s="37"/>
      <c r="K32" s="37"/>
      <c r="L32" s="54"/>
      <c r="M32" s="54"/>
      <c r="N32" s="34" t="s">
        <v>25</v>
      </c>
    </row>
    <row r="33" spans="3:14" ht="31.8" thickBot="1" x14ac:dyDescent="0.4">
      <c r="C33" s="56"/>
      <c r="D33" s="57" t="s">
        <v>72</v>
      </c>
      <c r="E33" s="59" t="s">
        <v>35</v>
      </c>
      <c r="F33" s="60"/>
      <c r="G33" s="61">
        <v>0.2</v>
      </c>
      <c r="H33" s="61">
        <v>0.21</v>
      </c>
      <c r="I33" s="61">
        <v>0.02</v>
      </c>
      <c r="J33" s="61"/>
      <c r="K33" s="61">
        <f t="shared" si="1"/>
        <v>0.2</v>
      </c>
      <c r="L33" s="61"/>
      <c r="M33" s="61"/>
      <c r="N33" s="62" t="s">
        <v>25</v>
      </c>
    </row>
  </sheetData>
  <mergeCells count="17">
    <mergeCell ref="D8:N8"/>
    <mergeCell ref="D9:N9"/>
    <mergeCell ref="D10:N10"/>
    <mergeCell ref="D11:N11"/>
    <mergeCell ref="D12:N12"/>
    <mergeCell ref="K24:K27"/>
    <mergeCell ref="N24:N27"/>
    <mergeCell ref="L14:L15"/>
    <mergeCell ref="M14:M15"/>
    <mergeCell ref="C24:C27"/>
    <mergeCell ref="D24:D27"/>
    <mergeCell ref="E24:E27"/>
    <mergeCell ref="F24:F27"/>
    <mergeCell ref="G24:G27"/>
    <mergeCell ref="H24:H27"/>
    <mergeCell ref="I24:I27"/>
    <mergeCell ref="J24:J2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C1:U36"/>
  <sheetViews>
    <sheetView topLeftCell="A7" zoomScale="60" workbookViewId="0">
      <selection activeCell="D11" sqref="D11:O11"/>
    </sheetView>
  </sheetViews>
  <sheetFormatPr defaultColWidth="10.33203125" defaultRowHeight="14.4" x14ac:dyDescent="0.3"/>
  <cols>
    <col min="1" max="1" width="17.44140625" style="1" customWidth="1"/>
    <col min="2" max="2" width="8.88671875" style="1" customWidth="1"/>
    <col min="3" max="3" width="7.6640625" style="1" customWidth="1"/>
    <col min="4" max="4" width="76.6640625" style="1" customWidth="1"/>
    <col min="5" max="5" width="30" style="1" hidden="1" customWidth="1"/>
    <col min="6" max="6" width="17.44140625" style="1" customWidth="1"/>
    <col min="7" max="7" width="16.88671875" style="2" hidden="1" customWidth="1"/>
    <col min="8" max="8" width="12" style="2" hidden="1" customWidth="1"/>
    <col min="9" max="9" width="14" style="2" hidden="1" customWidth="1"/>
    <col min="10" max="10" width="20.33203125" style="2" customWidth="1"/>
    <col min="11" max="11" width="15" style="2" hidden="1" customWidth="1"/>
    <col min="12" max="12" width="14.44140625" style="1" hidden="1" customWidth="1"/>
    <col min="13" max="13" width="70.6640625" style="3" hidden="1" customWidth="1"/>
    <col min="14" max="14" width="10.5546875" style="3" hidden="1" customWidth="1"/>
    <col min="15" max="15" width="80.33203125" style="4" customWidth="1"/>
    <col min="16" max="16384" width="10.33203125" style="1"/>
  </cols>
  <sheetData>
    <row r="1" spans="3:21" ht="17.399999999999999" x14ac:dyDescent="0.3">
      <c r="O1" s="5" t="s">
        <v>0</v>
      </c>
    </row>
    <row r="2" spans="3:21" ht="17.399999999999999" x14ac:dyDescent="0.3">
      <c r="O2" s="5"/>
    </row>
    <row r="3" spans="3:21" ht="21" x14ac:dyDescent="0.4">
      <c r="D3" s="6"/>
      <c r="E3" s="6"/>
      <c r="O3" s="7"/>
    </row>
    <row r="4" spans="3:21" ht="21" x14ac:dyDescent="0.4">
      <c r="D4" s="6"/>
      <c r="E4" s="6"/>
      <c r="O4" s="7"/>
    </row>
    <row r="5" spans="3:21" s="4" customFormat="1" ht="17.399999999999999" x14ac:dyDescent="0.3">
      <c r="C5" s="8"/>
      <c r="O5" s="5"/>
    </row>
    <row r="6" spans="3:21" s="4" customFormat="1" ht="17.399999999999999" x14ac:dyDescent="0.3"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/>
    </row>
    <row r="7" spans="3:21" s="4" customFormat="1" ht="17.399999999999999" x14ac:dyDescent="0.3">
      <c r="C7" s="8"/>
      <c r="D7" s="81" t="s">
        <v>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3:21" s="4" customFormat="1" ht="17.399999999999999" x14ac:dyDescent="0.3">
      <c r="C8" s="8"/>
      <c r="D8" s="81" t="s">
        <v>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3:21" s="4" customFormat="1" ht="21" customHeight="1" x14ac:dyDescent="0.3">
      <c r="C9" s="8"/>
      <c r="D9" s="97" t="s">
        <v>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3:21" s="4" customFormat="1" ht="21" customHeight="1" x14ac:dyDescent="0.35">
      <c r="C10" s="8"/>
      <c r="D10" s="82" t="s">
        <v>74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3:21" s="4" customFormat="1" ht="17.399999999999999" x14ac:dyDescent="0.3">
      <c r="C11" s="8"/>
      <c r="D11" s="83" t="s">
        <v>4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3:21" s="4" customFormat="1" x14ac:dyDescent="0.3">
      <c r="C12" s="1"/>
      <c r="D12" s="10" t="s">
        <v>5</v>
      </c>
      <c r="E12" s="10"/>
      <c r="F12" s="4">
        <v>37415.199999999997</v>
      </c>
      <c r="G12" s="11" t="s">
        <v>6</v>
      </c>
      <c r="H12" s="12"/>
      <c r="I12" s="12"/>
      <c r="J12" s="12"/>
      <c r="K12" s="2"/>
      <c r="L12" s="1"/>
      <c r="M12" s="3"/>
      <c r="N12" s="3"/>
    </row>
    <row r="13" spans="3:21" s="4" customFormat="1" ht="49.5" customHeight="1" x14ac:dyDescent="0.3">
      <c r="C13" s="13"/>
      <c r="D13" s="14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  <c r="J13" s="14" t="s">
        <v>13</v>
      </c>
      <c r="K13" s="14" t="s">
        <v>14</v>
      </c>
      <c r="L13" s="14" t="s">
        <v>15</v>
      </c>
      <c r="M13" s="84" t="s">
        <v>16</v>
      </c>
      <c r="N13" s="86" t="s">
        <v>17</v>
      </c>
      <c r="O13" s="15" t="s">
        <v>18</v>
      </c>
    </row>
    <row r="14" spans="3:21" s="4" customFormat="1" ht="40.799999999999997" customHeight="1" x14ac:dyDescent="0.3">
      <c r="C14" s="16" t="s">
        <v>19</v>
      </c>
      <c r="D14" s="17" t="s">
        <v>20</v>
      </c>
      <c r="E14" s="17"/>
      <c r="F14" s="18"/>
      <c r="G14" s="19" t="e">
        <f>SUM(G15:G36)</f>
        <v>#REF!</v>
      </c>
      <c r="H14" s="20" t="e">
        <f>SUM(H15:H34)</f>
        <v>#DIV/0!</v>
      </c>
      <c r="I14" s="21">
        <f>SUM(I16:I34)</f>
        <v>16.71</v>
      </c>
      <c r="J14" s="22"/>
      <c r="K14" s="20">
        <f>SUM(K15:K34)</f>
        <v>11.099999999999998</v>
      </c>
      <c r="L14" s="20" t="e">
        <f>SUM(L15:L34)</f>
        <v>#DIV/0!</v>
      </c>
      <c r="M14" s="85"/>
      <c r="N14" s="87"/>
      <c r="O14" s="23"/>
    </row>
    <row r="15" spans="3:21" s="4" customFormat="1" ht="46.8" customHeight="1" x14ac:dyDescent="0.35">
      <c r="C15" s="24"/>
      <c r="D15" s="25" t="s">
        <v>21</v>
      </c>
      <c r="E15" s="26" t="s">
        <v>22</v>
      </c>
      <c r="F15" s="27" t="s">
        <v>23</v>
      </c>
      <c r="G15" s="28">
        <f>[1]фот!L278+[1]фот!L279+[1]фот!L280-'[1]БДР 09'!Y47/10-'[1]БДР 09'!Y56/10-'[1]БДР 09'!Y58/10-'[1]БДР 09'!Y108/10-'[1]БДР 09'!Y109/10-'[1]БДР 09'!Y10</f>
        <v>202481.81182320762</v>
      </c>
      <c r="H15" s="29" t="e">
        <f t="shared" ref="H15:H18" si="0">G15/$G$11</f>
        <v>#DIV/0!</v>
      </c>
      <c r="I15" s="30">
        <v>3.77</v>
      </c>
      <c r="J15" s="30">
        <v>58.18</v>
      </c>
      <c r="K15" s="31">
        <v>3.39</v>
      </c>
      <c r="L15" s="31" t="e">
        <f t="shared" ref="L15:L36" si="1">H15-K15</f>
        <v>#DIV/0!</v>
      </c>
      <c r="M15" s="32" t="s">
        <v>24</v>
      </c>
      <c r="N15" s="33">
        <v>1</v>
      </c>
      <c r="O15" s="34" t="s">
        <v>25</v>
      </c>
      <c r="U15" s="4" t="s">
        <v>26</v>
      </c>
    </row>
    <row r="16" spans="3:21" ht="46.8" customHeight="1" x14ac:dyDescent="0.3">
      <c r="C16" s="35"/>
      <c r="D16" s="25" t="s">
        <v>27</v>
      </c>
      <c r="E16" s="26" t="s">
        <v>28</v>
      </c>
      <c r="F16" s="27" t="s">
        <v>23</v>
      </c>
      <c r="G16" s="36">
        <f>-'[1]БДР 09'!Y60/10-'[1]БДР 09'!Y61/10</f>
        <v>20000</v>
      </c>
      <c r="H16" s="30" t="e">
        <f t="shared" si="0"/>
        <v>#DIV/0!</v>
      </c>
      <c r="I16" s="29">
        <v>5.08</v>
      </c>
      <c r="J16" s="29">
        <v>7.25</v>
      </c>
      <c r="K16" s="37">
        <v>4.57</v>
      </c>
      <c r="L16" s="37" t="e">
        <f t="shared" si="1"/>
        <v>#DIV/0!</v>
      </c>
      <c r="M16" s="38" t="s">
        <v>29</v>
      </c>
      <c r="N16" s="38"/>
      <c r="O16" s="34" t="s">
        <v>25</v>
      </c>
    </row>
    <row r="17" spans="3:15" ht="46.8" customHeight="1" x14ac:dyDescent="0.35">
      <c r="C17" s="39"/>
      <c r="D17" s="25" t="s">
        <v>30</v>
      </c>
      <c r="E17" s="26" t="s">
        <v>31</v>
      </c>
      <c r="F17" s="27" t="s">
        <v>23</v>
      </c>
      <c r="G17" s="36">
        <f>[1]фот!L281</f>
        <v>56229.224999999999</v>
      </c>
      <c r="H17" s="30" t="e">
        <f t="shared" si="0"/>
        <v>#DIV/0!</v>
      </c>
      <c r="I17" s="29">
        <v>1.29</v>
      </c>
      <c r="J17" s="29">
        <v>18.71</v>
      </c>
      <c r="K17" s="37">
        <v>1.29</v>
      </c>
      <c r="L17" s="37" t="e">
        <f t="shared" si="1"/>
        <v>#DIV/0!</v>
      </c>
      <c r="M17" s="38" t="s">
        <v>32</v>
      </c>
      <c r="N17" s="38">
        <v>3</v>
      </c>
      <c r="O17" s="34" t="s">
        <v>25</v>
      </c>
    </row>
    <row r="18" spans="3:15" ht="46.8" customHeight="1" x14ac:dyDescent="0.35">
      <c r="C18" s="39"/>
      <c r="D18" s="25" t="s">
        <v>33</v>
      </c>
      <c r="E18" s="26" t="s">
        <v>34</v>
      </c>
      <c r="F18" s="40" t="s">
        <v>35</v>
      </c>
      <c r="G18" s="36">
        <f>[1]фот!L282</f>
        <v>112458.45</v>
      </c>
      <c r="H18" s="30" t="e">
        <f t="shared" si="0"/>
        <v>#DIV/0!</v>
      </c>
      <c r="I18" s="29">
        <v>1.29</v>
      </c>
      <c r="J18" s="29">
        <v>6.96</v>
      </c>
      <c r="K18" s="37">
        <v>1.29</v>
      </c>
      <c r="L18" s="37" t="e">
        <f t="shared" si="1"/>
        <v>#DIV/0!</v>
      </c>
      <c r="M18" s="38" t="s">
        <v>32</v>
      </c>
      <c r="N18" s="38">
        <v>3</v>
      </c>
      <c r="O18" s="34" t="s">
        <v>25</v>
      </c>
    </row>
    <row r="19" spans="3:15" ht="46.8" customHeight="1" x14ac:dyDescent="0.35">
      <c r="C19" s="39"/>
      <c r="D19" s="25" t="s">
        <v>36</v>
      </c>
      <c r="E19" s="26" t="s">
        <v>37</v>
      </c>
      <c r="F19" s="27" t="s">
        <v>23</v>
      </c>
      <c r="G19" s="36"/>
      <c r="H19" s="30"/>
      <c r="I19" s="29"/>
      <c r="J19" s="29">
        <v>0.59</v>
      </c>
      <c r="K19" s="37"/>
      <c r="L19" s="37"/>
      <c r="M19" s="38"/>
      <c r="N19" s="38"/>
      <c r="O19" s="34" t="s">
        <v>25</v>
      </c>
    </row>
    <row r="20" spans="3:15" s="4" customFormat="1" ht="46.8" customHeight="1" x14ac:dyDescent="0.35">
      <c r="C20" s="39"/>
      <c r="D20" s="41" t="s">
        <v>38</v>
      </c>
      <c r="E20" s="42" t="s">
        <v>39</v>
      </c>
      <c r="F20" s="27" t="s">
        <v>23</v>
      </c>
      <c r="G20" s="43"/>
      <c r="H20" s="30">
        <f>K20</f>
        <v>0.36</v>
      </c>
      <c r="I20" s="30">
        <v>0.38</v>
      </c>
      <c r="J20" s="30">
        <v>0.94</v>
      </c>
      <c r="K20" s="37">
        <v>0.36</v>
      </c>
      <c r="L20" s="37">
        <f t="shared" si="1"/>
        <v>0</v>
      </c>
      <c r="M20" s="44"/>
      <c r="N20" s="44"/>
      <c r="O20" s="34" t="s">
        <v>25</v>
      </c>
    </row>
    <row r="21" spans="3:15" ht="46.8" customHeight="1" x14ac:dyDescent="0.35">
      <c r="C21" s="39"/>
      <c r="D21" s="45" t="s">
        <v>40</v>
      </c>
      <c r="E21" s="46" t="s">
        <v>41</v>
      </c>
      <c r="F21" s="27" t="s">
        <v>23</v>
      </c>
      <c r="G21" s="36"/>
      <c r="H21" s="30"/>
      <c r="I21" s="30">
        <v>0.33</v>
      </c>
      <c r="J21" s="30">
        <v>0.68</v>
      </c>
      <c r="K21" s="37"/>
      <c r="L21" s="37"/>
      <c r="M21" s="33" t="s">
        <v>42</v>
      </c>
      <c r="N21" s="33"/>
      <c r="O21" s="34" t="s">
        <v>25</v>
      </c>
    </row>
    <row r="22" spans="3:15" ht="46.8" customHeight="1" x14ac:dyDescent="0.35">
      <c r="C22" s="39"/>
      <c r="D22" s="25" t="s">
        <v>43</v>
      </c>
      <c r="E22" s="26" t="s">
        <v>44</v>
      </c>
      <c r="F22" s="27" t="s">
        <v>23</v>
      </c>
      <c r="G22" s="47"/>
      <c r="H22" s="48"/>
      <c r="I22" s="30">
        <v>0.81</v>
      </c>
      <c r="J22" s="30">
        <v>4.62</v>
      </c>
      <c r="K22" s="49"/>
      <c r="L22" s="49"/>
      <c r="M22" s="33" t="s">
        <v>45</v>
      </c>
      <c r="N22" s="33" t="s">
        <v>46</v>
      </c>
      <c r="O22" s="34" t="s">
        <v>25</v>
      </c>
    </row>
    <row r="23" spans="3:15" ht="46.8" customHeight="1" x14ac:dyDescent="0.35">
      <c r="C23" s="39"/>
      <c r="D23" s="41" t="s">
        <v>47</v>
      </c>
      <c r="E23" s="42" t="s">
        <v>48</v>
      </c>
      <c r="F23" s="27" t="s">
        <v>35</v>
      </c>
      <c r="G23" s="43"/>
      <c r="H23" s="30">
        <v>0.3</v>
      </c>
      <c r="I23" s="30">
        <v>0.55000000000000004</v>
      </c>
      <c r="J23" s="30">
        <v>8.81</v>
      </c>
      <c r="K23" s="37"/>
      <c r="L23" s="37">
        <f t="shared" si="1"/>
        <v>0.3</v>
      </c>
      <c r="M23" s="44"/>
      <c r="N23" s="50" t="s">
        <v>46</v>
      </c>
      <c r="O23" s="34" t="s">
        <v>25</v>
      </c>
    </row>
    <row r="24" spans="3:15" ht="46.8" customHeight="1" x14ac:dyDescent="0.35">
      <c r="C24" s="39"/>
      <c r="D24" s="41" t="s">
        <v>49</v>
      </c>
      <c r="E24" s="42" t="s">
        <v>50</v>
      </c>
      <c r="F24" s="27" t="s">
        <v>23</v>
      </c>
      <c r="G24" s="43"/>
      <c r="H24" s="30">
        <v>0.3</v>
      </c>
      <c r="I24" s="30">
        <v>0.55000000000000004</v>
      </c>
      <c r="J24" s="30">
        <v>17.38</v>
      </c>
      <c r="K24" s="37"/>
      <c r="L24" s="37">
        <f t="shared" si="1"/>
        <v>0.3</v>
      </c>
      <c r="M24" s="44"/>
      <c r="N24" s="50" t="s">
        <v>46</v>
      </c>
      <c r="O24" s="34" t="s">
        <v>25</v>
      </c>
    </row>
    <row r="25" spans="3:15" ht="46.8" customHeight="1" x14ac:dyDescent="0.35">
      <c r="C25" s="39"/>
      <c r="D25" s="41" t="s">
        <v>51</v>
      </c>
      <c r="E25" s="42" t="s">
        <v>52</v>
      </c>
      <c r="F25" s="27" t="s">
        <v>23</v>
      </c>
      <c r="G25" s="43"/>
      <c r="H25" s="30"/>
      <c r="I25" s="30"/>
      <c r="J25" s="30">
        <v>5.51</v>
      </c>
      <c r="K25" s="37"/>
      <c r="L25" s="37"/>
      <c r="M25" s="44"/>
      <c r="N25" s="50"/>
      <c r="O25" s="34" t="s">
        <v>25</v>
      </c>
    </row>
    <row r="26" spans="3:15" ht="15.75" customHeight="1" x14ac:dyDescent="0.3">
      <c r="C26" s="74"/>
      <c r="D26" s="75" t="s">
        <v>53</v>
      </c>
      <c r="E26" s="91" t="s">
        <v>54</v>
      </c>
      <c r="F26" s="94" t="s">
        <v>23</v>
      </c>
      <c r="G26" s="77">
        <f>-'[1]БДР 09'!Y46/10-'[1]БДР 09'!Y55/10-'[1]БДР 09'!Y114/10-'[1]БДР 09'!Y133/10-'[1]БДР 09'!Y141/10</f>
        <v>254657.74789079538</v>
      </c>
      <c r="H26" s="71" t="e">
        <f>G26/$G$11</f>
        <v>#DIV/0!</v>
      </c>
      <c r="I26" s="78">
        <v>5.12</v>
      </c>
      <c r="J26" s="71">
        <v>7.28</v>
      </c>
      <c r="K26" s="72">
        <v>0.2</v>
      </c>
      <c r="L26" s="72" t="e">
        <f t="shared" si="1"/>
        <v>#DIV/0!</v>
      </c>
      <c r="M26" s="38" t="s">
        <v>55</v>
      </c>
      <c r="N26" s="38"/>
      <c r="O26" s="73" t="s">
        <v>25</v>
      </c>
    </row>
    <row r="27" spans="3:15" ht="14.25" customHeight="1" x14ac:dyDescent="0.3">
      <c r="C27" s="74"/>
      <c r="D27" s="75"/>
      <c r="E27" s="92"/>
      <c r="F27" s="95"/>
      <c r="G27" s="77"/>
      <c r="H27" s="71"/>
      <c r="I27" s="79"/>
      <c r="J27" s="71"/>
      <c r="K27" s="72"/>
      <c r="L27" s="72"/>
      <c r="M27" s="38" t="s">
        <v>56</v>
      </c>
      <c r="N27" s="38"/>
      <c r="O27" s="73"/>
    </row>
    <row r="28" spans="3:15" x14ac:dyDescent="0.3">
      <c r="C28" s="74"/>
      <c r="D28" s="75"/>
      <c r="E28" s="92"/>
      <c r="F28" s="95"/>
      <c r="G28" s="77"/>
      <c r="H28" s="71"/>
      <c r="I28" s="79"/>
      <c r="J28" s="71"/>
      <c r="K28" s="72"/>
      <c r="L28" s="72"/>
      <c r="M28" s="38" t="s">
        <v>57</v>
      </c>
      <c r="N28" s="38"/>
      <c r="O28" s="73"/>
    </row>
    <row r="29" spans="3:15" ht="82.5" customHeight="1" x14ac:dyDescent="0.3">
      <c r="C29" s="74"/>
      <c r="D29" s="75"/>
      <c r="E29" s="93"/>
      <c r="F29" s="96"/>
      <c r="G29" s="77"/>
      <c r="H29" s="71"/>
      <c r="I29" s="80"/>
      <c r="J29" s="71"/>
      <c r="K29" s="72"/>
      <c r="L29" s="72"/>
      <c r="M29" s="38" t="s">
        <v>58</v>
      </c>
      <c r="N29" s="38"/>
      <c r="O29" s="73"/>
    </row>
    <row r="30" spans="3:15" ht="40.799999999999997" customHeight="1" x14ac:dyDescent="0.35">
      <c r="C30" s="39"/>
      <c r="D30" s="25" t="s">
        <v>59</v>
      </c>
      <c r="E30" s="26" t="s">
        <v>60</v>
      </c>
      <c r="F30" s="40" t="s">
        <v>35</v>
      </c>
      <c r="G30" s="36">
        <f>[1]фот!L284</f>
        <v>49486.666666666672</v>
      </c>
      <c r="H30" s="30" t="e">
        <f>G30/$G$11</f>
        <v>#DIV/0!</v>
      </c>
      <c r="I30" s="29">
        <v>0.53</v>
      </c>
      <c r="J30" s="29">
        <v>84.43</v>
      </c>
      <c r="K30" s="30"/>
      <c r="L30" s="30" t="e">
        <f t="shared" si="1"/>
        <v>#DIV/0!</v>
      </c>
      <c r="M30" s="52" t="s">
        <v>61</v>
      </c>
      <c r="N30" s="52">
        <v>4</v>
      </c>
      <c r="O30" s="34" t="s">
        <v>25</v>
      </c>
    </row>
    <row r="31" spans="3:15" ht="40.799999999999997" customHeight="1" x14ac:dyDescent="0.35">
      <c r="C31" s="39"/>
      <c r="D31" s="41" t="s">
        <v>62</v>
      </c>
      <c r="E31" s="42" t="s">
        <v>63</v>
      </c>
      <c r="F31" s="27" t="s">
        <v>35</v>
      </c>
      <c r="G31" s="53"/>
      <c r="H31" s="30"/>
      <c r="I31" s="30"/>
      <c r="J31" s="30">
        <v>0.38</v>
      </c>
      <c r="K31" s="37"/>
      <c r="L31" s="37"/>
      <c r="M31" s="54"/>
      <c r="N31" s="54"/>
      <c r="O31" s="34" t="s">
        <v>25</v>
      </c>
    </row>
    <row r="32" spans="3:15" ht="40.799999999999997" customHeight="1" x14ac:dyDescent="0.35">
      <c r="C32" s="39"/>
      <c r="D32" s="41" t="s">
        <v>64</v>
      </c>
      <c r="E32" s="42" t="s">
        <v>65</v>
      </c>
      <c r="F32" s="27" t="s">
        <v>35</v>
      </c>
      <c r="G32" s="53"/>
      <c r="H32" s="30"/>
      <c r="I32" s="30"/>
      <c r="J32" s="30">
        <v>0.77</v>
      </c>
      <c r="K32" s="37"/>
      <c r="L32" s="37"/>
      <c r="M32" s="54"/>
      <c r="N32" s="54"/>
      <c r="O32" s="34" t="s">
        <v>25</v>
      </c>
    </row>
    <row r="33" spans="3:15" ht="40.799999999999997" customHeight="1" x14ac:dyDescent="0.35">
      <c r="C33" s="39"/>
      <c r="D33" s="41" t="s">
        <v>66</v>
      </c>
      <c r="E33" s="42" t="s">
        <v>67</v>
      </c>
      <c r="F33" s="40" t="s">
        <v>35</v>
      </c>
      <c r="G33" s="43"/>
      <c r="H33" s="30">
        <v>0.24</v>
      </c>
      <c r="I33" s="30">
        <v>0.25</v>
      </c>
      <c r="J33" s="30">
        <v>5.79</v>
      </c>
      <c r="K33" s="37"/>
      <c r="L33" s="37">
        <f t="shared" si="1"/>
        <v>0.24</v>
      </c>
      <c r="M33" s="44"/>
      <c r="N33" s="44"/>
      <c r="O33" s="34" t="s">
        <v>25</v>
      </c>
    </row>
    <row r="34" spans="3:15" s="2" customFormat="1" ht="40.799999999999997" customHeight="1" x14ac:dyDescent="0.3">
      <c r="C34" s="55"/>
      <c r="D34" s="25" t="s">
        <v>68</v>
      </c>
      <c r="E34" s="26" t="s">
        <v>69</v>
      </c>
      <c r="F34" s="40" t="s">
        <v>35</v>
      </c>
      <c r="G34" s="36" t="e">
        <f>[1]фот!L287</f>
        <v>#REF!</v>
      </c>
      <c r="H34" s="30" t="e">
        <f>G34/$G$11</f>
        <v>#REF!</v>
      </c>
      <c r="I34" s="29">
        <v>0.53</v>
      </c>
      <c r="J34" s="29">
        <v>6.43</v>
      </c>
      <c r="K34" s="30"/>
      <c r="L34" s="30" t="e">
        <f t="shared" si="1"/>
        <v>#REF!</v>
      </c>
      <c r="M34" s="52" t="s">
        <v>61</v>
      </c>
      <c r="N34" s="52">
        <v>4</v>
      </c>
      <c r="O34" s="34" t="s">
        <v>25</v>
      </c>
    </row>
    <row r="35" spans="3:15" s="2" customFormat="1" ht="40.799999999999997" customHeight="1" x14ac:dyDescent="0.3">
      <c r="C35" s="55"/>
      <c r="D35" s="41" t="s">
        <v>70</v>
      </c>
      <c r="E35" s="42" t="s">
        <v>71</v>
      </c>
      <c r="F35" s="40" t="s">
        <v>35</v>
      </c>
      <c r="G35" s="53"/>
      <c r="H35" s="30"/>
      <c r="I35" s="30"/>
      <c r="J35" s="30">
        <v>6.44</v>
      </c>
      <c r="K35" s="37"/>
      <c r="L35" s="37"/>
      <c r="M35" s="54"/>
      <c r="N35" s="54"/>
      <c r="O35" s="34" t="s">
        <v>25</v>
      </c>
    </row>
    <row r="36" spans="3:15" ht="40.799999999999997" customHeight="1" x14ac:dyDescent="0.35">
      <c r="C36" s="56"/>
      <c r="D36" s="57" t="s">
        <v>72</v>
      </c>
      <c r="E36" s="58" t="s">
        <v>73</v>
      </c>
      <c r="F36" s="59" t="s">
        <v>35</v>
      </c>
      <c r="G36" s="60"/>
      <c r="H36" s="61">
        <v>0.2</v>
      </c>
      <c r="I36" s="61">
        <v>0.21</v>
      </c>
      <c r="J36" s="61">
        <v>0.02</v>
      </c>
      <c r="K36" s="61"/>
      <c r="L36" s="61">
        <f t="shared" si="1"/>
        <v>0.2</v>
      </c>
      <c r="M36" s="61"/>
      <c r="N36" s="61"/>
      <c r="O36" s="62" t="s">
        <v>25</v>
      </c>
    </row>
  </sheetData>
  <mergeCells count="18">
    <mergeCell ref="D7:O7"/>
    <mergeCell ref="D8:O8"/>
    <mergeCell ref="D9:O9"/>
    <mergeCell ref="D10:O10"/>
    <mergeCell ref="D11:O11"/>
    <mergeCell ref="O26:O29"/>
    <mergeCell ref="M13:M14"/>
    <mergeCell ref="N13:N14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</mergeCells>
  <pageMargins left="0.23622047244094491" right="0.23622047244094491" top="0.74803149606299213" bottom="0.74803149606299213" header="0.31496062992125984" footer="0.31496062992125984"/>
  <pageSetup paperSize="9" scale="50" firstPageNumber="4294967295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Монблан жилье</vt:lpstr>
      <vt:lpstr>Монблан нежилье</vt:lpstr>
      <vt:lpstr>Монблан паркинг</vt:lpstr>
      <vt:lpstr>'Монблан паркинг'!Область_печати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 Вера</dc:creator>
  <cp:lastModifiedBy>Джумакаева  Дженнет Анваровна</cp:lastModifiedBy>
  <cp:revision>1</cp:revision>
  <dcterms:created xsi:type="dcterms:W3CDTF">2022-01-17T10:02:56Z</dcterms:created>
  <dcterms:modified xsi:type="dcterms:W3CDTF">2022-11-14T15:49:38Z</dcterms:modified>
</cp:coreProperties>
</file>